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rbe\Documentation - Excel\"/>
    </mc:Choice>
  </mc:AlternateContent>
  <workbookProtection workbookAlgorithmName="SHA-512" workbookHashValue="uxWlfPZhZVmPO8Dhbmh52T8JPHKLM30lZ4xsOx59MyFzEihZMEA3A510o0uuhPGz8pWEa2cPiIS0hMI6YCGGlg==" workbookSaltValue="YozFgRriB9eqdp/Qu25HQw==" workbookSpinCount="100000" lockStructure="1"/>
  <bookViews>
    <workbookView xWindow="720" yWindow="345" windowWidth="27555" windowHeight="12555"/>
  </bookViews>
  <sheets>
    <sheet name="Calculation" sheetId="1" r:id="rId1"/>
    <sheet name="Chart" sheetId="3" state="hidden" r:id="rId2"/>
    <sheet name="Data" sheetId="2" state="hidden" r:id="rId3"/>
  </sheets>
  <calcPr calcId="152511"/>
</workbook>
</file>

<file path=xl/calcChain.xml><?xml version="1.0" encoding="utf-8"?>
<calcChain xmlns="http://schemas.openxmlformats.org/spreadsheetml/2006/main">
  <c r="J44" i="3" l="1"/>
  <c r="B44" i="3"/>
  <c r="H43" i="3"/>
  <c r="L41" i="3"/>
  <c r="D41" i="3"/>
  <c r="J40" i="3"/>
  <c r="B40" i="3"/>
  <c r="H39" i="3"/>
  <c r="L37" i="3"/>
  <c r="D37" i="3"/>
  <c r="J36" i="3"/>
  <c r="B36" i="3"/>
  <c r="H35" i="3"/>
  <c r="L33" i="3"/>
  <c r="D33" i="3"/>
  <c r="J32" i="3"/>
  <c r="B32" i="3"/>
  <c r="H31" i="3"/>
  <c r="L29" i="3"/>
  <c r="I29" i="3"/>
  <c r="D29" i="3"/>
  <c r="O28" i="3"/>
  <c r="J28" i="3"/>
  <c r="G28" i="3"/>
  <c r="B28" i="3"/>
  <c r="M27" i="3"/>
  <c r="H27" i="3"/>
  <c r="E27" i="3"/>
  <c r="L25" i="3"/>
  <c r="I25" i="3"/>
  <c r="D25" i="3"/>
  <c r="O24" i="3"/>
  <c r="J24" i="3"/>
  <c r="G24" i="3"/>
  <c r="B24" i="3"/>
  <c r="M23" i="3"/>
  <c r="H23" i="3"/>
  <c r="E23" i="3"/>
  <c r="L21" i="3"/>
  <c r="I21" i="3"/>
  <c r="D21" i="3"/>
  <c r="O20" i="3"/>
  <c r="J20" i="3"/>
  <c r="G20" i="3"/>
  <c r="B20" i="3"/>
  <c r="M19" i="3"/>
  <c r="H19" i="3"/>
  <c r="E19" i="3"/>
  <c r="L17" i="3"/>
  <c r="I17" i="3"/>
  <c r="D17" i="3"/>
  <c r="O16" i="3"/>
  <c r="J16" i="3"/>
  <c r="G16" i="3"/>
  <c r="B16" i="3"/>
  <c r="M15" i="3"/>
  <c r="H15" i="3"/>
  <c r="E15" i="3"/>
  <c r="L13" i="3"/>
  <c r="I13" i="3"/>
  <c r="D13" i="3"/>
  <c r="O12" i="3"/>
  <c r="J12" i="3"/>
  <c r="G12" i="3"/>
  <c r="B12" i="3"/>
  <c r="M11" i="3"/>
  <c r="H11" i="3"/>
  <c r="E11" i="3"/>
  <c r="O9" i="3"/>
  <c r="O44" i="3" s="1"/>
  <c r="N9" i="3"/>
  <c r="N44" i="3" s="1"/>
  <c r="M9" i="3"/>
  <c r="M43" i="3" s="1"/>
  <c r="L9" i="3"/>
  <c r="L43" i="3" s="1"/>
  <c r="K9" i="3"/>
  <c r="K42" i="3" s="1"/>
  <c r="J9" i="3"/>
  <c r="J42" i="3" s="1"/>
  <c r="I9" i="3"/>
  <c r="I41" i="3" s="1"/>
  <c r="H9" i="3"/>
  <c r="H41" i="3" s="1"/>
  <c r="G9" i="3"/>
  <c r="G44" i="3" s="1"/>
  <c r="F9" i="3"/>
  <c r="F44" i="3" s="1"/>
  <c r="E9" i="3"/>
  <c r="E43" i="3" s="1"/>
  <c r="D9" i="3"/>
  <c r="D43" i="3" s="1"/>
  <c r="C9" i="3"/>
  <c r="C42" i="3" s="1"/>
  <c r="B9" i="3"/>
  <c r="B42" i="3" s="1"/>
  <c r="C18" i="3" l="1"/>
  <c r="K18" i="3"/>
  <c r="C22" i="3"/>
  <c r="K22" i="3"/>
  <c r="F11" i="3"/>
  <c r="N11" i="3"/>
  <c r="H12" i="3"/>
  <c r="B13" i="3"/>
  <c r="J13" i="3"/>
  <c r="D14" i="3"/>
  <c r="L14" i="3"/>
  <c r="F15" i="3"/>
  <c r="N15" i="3"/>
  <c r="H16" i="3"/>
  <c r="B17" i="3"/>
  <c r="J17" i="3"/>
  <c r="D18" i="3"/>
  <c r="L18" i="3"/>
  <c r="F19" i="3"/>
  <c r="N19" i="3"/>
  <c r="H20" i="3"/>
  <c r="B21" i="3"/>
  <c r="J21" i="3"/>
  <c r="D22" i="3"/>
  <c r="L22" i="3"/>
  <c r="F23" i="3"/>
  <c r="N23" i="3"/>
  <c r="H24" i="3"/>
  <c r="B25" i="3"/>
  <c r="J25" i="3"/>
  <c r="D26" i="3"/>
  <c r="L26" i="3"/>
  <c r="F27" i="3"/>
  <c r="N27" i="3"/>
  <c r="H28" i="3"/>
  <c r="B29" i="3"/>
  <c r="J29" i="3"/>
  <c r="D30" i="3"/>
  <c r="L30" i="3"/>
  <c r="F31" i="3"/>
  <c r="N31" i="3"/>
  <c r="H32" i="3"/>
  <c r="B33" i="3"/>
  <c r="J33" i="3"/>
  <c r="D34" i="3"/>
  <c r="L34" i="3"/>
  <c r="F35" i="3"/>
  <c r="N35" i="3"/>
  <c r="H36" i="3"/>
  <c r="B37" i="3"/>
  <c r="J37" i="3"/>
  <c r="D38" i="3"/>
  <c r="L38" i="3"/>
  <c r="F39" i="3"/>
  <c r="N39" i="3"/>
  <c r="H40" i="3"/>
  <c r="B41" i="3"/>
  <c r="J41" i="3"/>
  <c r="D42" i="3"/>
  <c r="L42" i="3"/>
  <c r="F43" i="3"/>
  <c r="N43" i="3"/>
  <c r="H44" i="3"/>
  <c r="C26" i="3"/>
  <c r="K26" i="3"/>
  <c r="G11" i="3"/>
  <c r="O11" i="3"/>
  <c r="I12" i="3"/>
  <c r="C13" i="3"/>
  <c r="K13" i="3"/>
  <c r="E14" i="3"/>
  <c r="M14" i="3"/>
  <c r="G15" i="3"/>
  <c r="O15" i="3"/>
  <c r="I16" i="3"/>
  <c r="C17" i="3"/>
  <c r="K17" i="3"/>
  <c r="E18" i="3"/>
  <c r="M18" i="3"/>
  <c r="G19" i="3"/>
  <c r="O19" i="3"/>
  <c r="I20" i="3"/>
  <c r="C21" i="3"/>
  <c r="K21" i="3"/>
  <c r="E22" i="3"/>
  <c r="M22" i="3"/>
  <c r="G23" i="3"/>
  <c r="O23" i="3"/>
  <c r="I24" i="3"/>
  <c r="C25" i="3"/>
  <c r="K25" i="3"/>
  <c r="E26" i="3"/>
  <c r="M26" i="3"/>
  <c r="G27" i="3"/>
  <c r="O27" i="3"/>
  <c r="I28" i="3"/>
  <c r="C29" i="3"/>
  <c r="K29" i="3"/>
  <c r="E30" i="3"/>
  <c r="M30" i="3"/>
  <c r="G31" i="3"/>
  <c r="O31" i="3"/>
  <c r="I32" i="3"/>
  <c r="C33" i="3"/>
  <c r="K33" i="3"/>
  <c r="E34" i="3"/>
  <c r="M34" i="3"/>
  <c r="G35" i="3"/>
  <c r="O35" i="3"/>
  <c r="I36" i="3"/>
  <c r="C37" i="3"/>
  <c r="K37" i="3"/>
  <c r="E38" i="3"/>
  <c r="M38" i="3"/>
  <c r="G39" i="3"/>
  <c r="O39" i="3"/>
  <c r="I40" i="3"/>
  <c r="C41" i="3"/>
  <c r="K41" i="3"/>
  <c r="E42" i="3"/>
  <c r="M42" i="3"/>
  <c r="G43" i="3"/>
  <c r="O43" i="3"/>
  <c r="I44" i="3"/>
  <c r="K14" i="3"/>
  <c r="F14" i="3"/>
  <c r="N14" i="3"/>
  <c r="N18" i="3"/>
  <c r="F22" i="3"/>
  <c r="N22" i="3"/>
  <c r="N38" i="3"/>
  <c r="F42" i="3"/>
  <c r="N42" i="3"/>
  <c r="I11" i="3"/>
  <c r="C12" i="3"/>
  <c r="K12" i="3"/>
  <c r="E13" i="3"/>
  <c r="M13" i="3"/>
  <c r="G14" i="3"/>
  <c r="O14" i="3"/>
  <c r="I15" i="3"/>
  <c r="C16" i="3"/>
  <c r="K16" i="3"/>
  <c r="E17" i="3"/>
  <c r="M17" i="3"/>
  <c r="G18" i="3"/>
  <c r="O18" i="3"/>
  <c r="I19" i="3"/>
  <c r="C20" i="3"/>
  <c r="K20" i="3"/>
  <c r="E21" i="3"/>
  <c r="M21" i="3"/>
  <c r="G22" i="3"/>
  <c r="O22" i="3"/>
  <c r="I23" i="3"/>
  <c r="C24" i="3"/>
  <c r="K24" i="3"/>
  <c r="E25" i="3"/>
  <c r="M25" i="3"/>
  <c r="G26" i="3"/>
  <c r="O26" i="3"/>
  <c r="I27" i="3"/>
  <c r="C28" i="3"/>
  <c r="K28" i="3"/>
  <c r="E29" i="3"/>
  <c r="M29" i="3"/>
  <c r="G30" i="3"/>
  <c r="O30" i="3"/>
  <c r="I31" i="3"/>
  <c r="C32" i="3"/>
  <c r="K32" i="3"/>
  <c r="E33" i="3"/>
  <c r="M33" i="3"/>
  <c r="G34" i="3"/>
  <c r="O34" i="3"/>
  <c r="I35" i="3"/>
  <c r="C36" i="3"/>
  <c r="K36" i="3"/>
  <c r="E37" i="3"/>
  <c r="M37" i="3"/>
  <c r="G38" i="3"/>
  <c r="O38" i="3"/>
  <c r="I39" i="3"/>
  <c r="C40" i="3"/>
  <c r="K40" i="3"/>
  <c r="E41" i="3"/>
  <c r="M41" i="3"/>
  <c r="G42" i="3"/>
  <c r="O42" i="3"/>
  <c r="I43" i="3"/>
  <c r="C44" i="3"/>
  <c r="K44" i="3"/>
  <c r="B11" i="3"/>
  <c r="J11" i="3"/>
  <c r="D12" i="3"/>
  <c r="L12" i="3"/>
  <c r="F13" i="3"/>
  <c r="N13" i="3"/>
  <c r="H14" i="3"/>
  <c r="B15" i="3"/>
  <c r="J15" i="3"/>
  <c r="D16" i="3"/>
  <c r="L16" i="3"/>
  <c r="F17" i="3"/>
  <c r="N17" i="3"/>
  <c r="H18" i="3"/>
  <c r="B19" i="3"/>
  <c r="J19" i="3"/>
  <c r="D20" i="3"/>
  <c r="L20" i="3"/>
  <c r="F21" i="3"/>
  <c r="N21" i="3"/>
  <c r="H22" i="3"/>
  <c r="B23" i="3"/>
  <c r="J23" i="3"/>
  <c r="D24" i="3"/>
  <c r="L24" i="3"/>
  <c r="F25" i="3"/>
  <c r="N25" i="3"/>
  <c r="H26" i="3"/>
  <c r="B27" i="3"/>
  <c r="J27" i="3"/>
  <c r="D28" i="3"/>
  <c r="L28" i="3"/>
  <c r="F29" i="3"/>
  <c r="N29" i="3"/>
  <c r="H30" i="3"/>
  <c r="B31" i="3"/>
  <c r="J31" i="3"/>
  <c r="D32" i="3"/>
  <c r="L32" i="3"/>
  <c r="F33" i="3"/>
  <c r="N33" i="3"/>
  <c r="H34" i="3"/>
  <c r="B35" i="3"/>
  <c r="J35" i="3"/>
  <c r="D36" i="3"/>
  <c r="L36" i="3"/>
  <c r="F37" i="3"/>
  <c r="N37" i="3"/>
  <c r="H38" i="3"/>
  <c r="B39" i="3"/>
  <c r="J39" i="3"/>
  <c r="D40" i="3"/>
  <c r="L40" i="3"/>
  <c r="F41" i="3"/>
  <c r="N41" i="3"/>
  <c r="H42" i="3"/>
  <c r="B43" i="3"/>
  <c r="J43" i="3"/>
  <c r="D44" i="3"/>
  <c r="L44" i="3"/>
  <c r="C14" i="3"/>
  <c r="F18" i="3"/>
  <c r="F26" i="3"/>
  <c r="F34" i="3"/>
  <c r="C11" i="3"/>
  <c r="K11" i="3"/>
  <c r="E12" i="3"/>
  <c r="M12" i="3"/>
  <c r="G13" i="3"/>
  <c r="O13" i="3"/>
  <c r="I14" i="3"/>
  <c r="C15" i="3"/>
  <c r="K15" i="3"/>
  <c r="E16" i="3"/>
  <c r="M16" i="3"/>
  <c r="G17" i="3"/>
  <c r="O17" i="3"/>
  <c r="I18" i="3"/>
  <c r="C19" i="3"/>
  <c r="K19" i="3"/>
  <c r="E20" i="3"/>
  <c r="M20" i="3"/>
  <c r="G21" i="3"/>
  <c r="O21" i="3"/>
  <c r="I22" i="3"/>
  <c r="C23" i="3"/>
  <c r="K23" i="3"/>
  <c r="E24" i="3"/>
  <c r="M24" i="3"/>
  <c r="G25" i="3"/>
  <c r="O25" i="3"/>
  <c r="I26" i="3"/>
  <c r="C27" i="3"/>
  <c r="K27" i="3"/>
  <c r="E28" i="3"/>
  <c r="M28" i="3"/>
  <c r="G29" i="3"/>
  <c r="O29" i="3"/>
  <c r="I30" i="3"/>
  <c r="C31" i="3"/>
  <c r="K31" i="3"/>
  <c r="E32" i="3"/>
  <c r="M32" i="3"/>
  <c r="G33" i="3"/>
  <c r="O33" i="3"/>
  <c r="I34" i="3"/>
  <c r="C35" i="3"/>
  <c r="K35" i="3"/>
  <c r="E36" i="3"/>
  <c r="M36" i="3"/>
  <c r="G37" i="3"/>
  <c r="O37" i="3"/>
  <c r="I38" i="3"/>
  <c r="C39" i="3"/>
  <c r="K39" i="3"/>
  <c r="E40" i="3"/>
  <c r="M40" i="3"/>
  <c r="G41" i="3"/>
  <c r="O41" i="3"/>
  <c r="I42" i="3"/>
  <c r="C43" i="3"/>
  <c r="K43" i="3"/>
  <c r="E44" i="3"/>
  <c r="M44" i="3"/>
  <c r="N26" i="3"/>
  <c r="F30" i="3"/>
  <c r="N30" i="3"/>
  <c r="N34" i="3"/>
  <c r="F38" i="3"/>
  <c r="D11" i="3"/>
  <c r="L11" i="3"/>
  <c r="F12" i="3"/>
  <c r="N12" i="3"/>
  <c r="H13" i="3"/>
  <c r="B14" i="3"/>
  <c r="J14" i="3"/>
  <c r="D15" i="3"/>
  <c r="L15" i="3"/>
  <c r="F16" i="3"/>
  <c r="N16" i="3"/>
  <c r="H17" i="3"/>
  <c r="B18" i="3"/>
  <c r="J18" i="3"/>
  <c r="D19" i="3"/>
  <c r="L19" i="3"/>
  <c r="F20" i="3"/>
  <c r="N20" i="3"/>
  <c r="H21" i="3"/>
  <c r="B22" i="3"/>
  <c r="J22" i="3"/>
  <c r="D23" i="3"/>
  <c r="L23" i="3"/>
  <c r="F24" i="3"/>
  <c r="N24" i="3"/>
  <c r="H25" i="3"/>
  <c r="B26" i="3"/>
  <c r="J26" i="3"/>
  <c r="D27" i="3"/>
  <c r="L27" i="3"/>
  <c r="F28" i="3"/>
  <c r="N28" i="3"/>
  <c r="H29" i="3"/>
  <c r="B30" i="3"/>
  <c r="J30" i="3"/>
  <c r="D31" i="3"/>
  <c r="L31" i="3"/>
  <c r="F32" i="3"/>
  <c r="N32" i="3"/>
  <c r="H33" i="3"/>
  <c r="B34" i="3"/>
  <c r="J34" i="3"/>
  <c r="D35" i="3"/>
  <c r="L35" i="3"/>
  <c r="F36" i="3"/>
  <c r="N36" i="3"/>
  <c r="H37" i="3"/>
  <c r="B38" i="3"/>
  <c r="J38" i="3"/>
  <c r="D39" i="3"/>
  <c r="L39" i="3"/>
  <c r="F40" i="3"/>
  <c r="N40" i="3"/>
  <c r="C30" i="3"/>
  <c r="K30" i="3"/>
  <c r="E31" i="3"/>
  <c r="M31" i="3"/>
  <c r="G32" i="3"/>
  <c r="O32" i="3"/>
  <c r="I33" i="3"/>
  <c r="C34" i="3"/>
  <c r="K34" i="3"/>
  <c r="E35" i="3"/>
  <c r="M35" i="3"/>
  <c r="G36" i="3"/>
  <c r="O36" i="3"/>
  <c r="I37" i="3"/>
  <c r="C38" i="3"/>
  <c r="K38" i="3"/>
  <c r="E39" i="3"/>
  <c r="M39" i="3"/>
  <c r="G40" i="3"/>
  <c r="O40" i="3"/>
  <c r="C8" i="1"/>
  <c r="C5" i="2"/>
  <c r="C6" i="2"/>
  <c r="C7" i="2"/>
  <c r="F36" i="2" s="1"/>
  <c r="C16" i="1" s="1"/>
  <c r="C8" i="2"/>
  <c r="F37" i="2" s="1"/>
  <c r="C17" i="1" s="1"/>
  <c r="C4" i="2"/>
  <c r="F26" i="2"/>
  <c r="F27" i="2" s="1"/>
  <c r="F28" i="2" s="1"/>
  <c r="F29" i="2" s="1"/>
  <c r="F21" i="2"/>
  <c r="F22" i="2" s="1"/>
  <c r="F23" i="2" s="1"/>
  <c r="F24" i="2" s="1"/>
  <c r="F16" i="2"/>
  <c r="F17" i="2" s="1"/>
  <c r="F18" i="2" s="1"/>
  <c r="F19" i="2" s="1"/>
  <c r="C13" i="2" l="1"/>
  <c r="F38" i="2"/>
  <c r="C12" i="2" s="1"/>
  <c r="C14" i="2" l="1"/>
  <c r="C19" i="1" s="1"/>
  <c r="I38" i="2" l="1"/>
  <c r="C20" i="1" s="1"/>
</calcChain>
</file>

<file path=xl/sharedStrings.xml><?xml version="1.0" encoding="utf-8"?>
<sst xmlns="http://schemas.openxmlformats.org/spreadsheetml/2006/main" count="46" uniqueCount="40">
  <si>
    <t>Expansion Vessel Calcs</t>
  </si>
  <si>
    <t>Inputs</t>
  </si>
  <si>
    <t>Expansion Factor</t>
  </si>
  <si>
    <t>Exp Vessel Selection</t>
  </si>
  <si>
    <t>system vol</t>
  </si>
  <si>
    <t>cold fill</t>
  </si>
  <si>
    <t>working</t>
  </si>
  <si>
    <t>Cold Temp</t>
  </si>
  <si>
    <t>Hot temp</t>
  </si>
  <si>
    <t>Expansion Vessel Volume</t>
  </si>
  <si>
    <t>Vol Ex water</t>
  </si>
  <si>
    <t>Acc Factor</t>
  </si>
  <si>
    <t>Min Vessel Vol</t>
  </si>
  <si>
    <t>Cold Feed Size</t>
  </si>
  <si>
    <t>Ref</t>
  </si>
  <si>
    <t>Cold</t>
  </si>
  <si>
    <t>Hot</t>
  </si>
  <si>
    <t>Exp Fac</t>
  </si>
  <si>
    <t>Enter System Volume</t>
  </si>
  <si>
    <t>Litres</t>
  </si>
  <si>
    <t>Enter Cold Feed Pressure</t>
  </si>
  <si>
    <t>BarG</t>
  </si>
  <si>
    <t>Enter Maximum Hot Pressure</t>
  </si>
  <si>
    <t>Enter Cold Temperature</t>
  </si>
  <si>
    <t>DegC</t>
  </si>
  <si>
    <t>Enter Hot Temperature</t>
  </si>
  <si>
    <t>Density of Water at Cold</t>
  </si>
  <si>
    <t>kg/m3</t>
  </si>
  <si>
    <t>Density of Water at Hot</t>
  </si>
  <si>
    <t>Minimum Expansion Vessel Size</t>
  </si>
  <si>
    <t>Litre</t>
  </si>
  <si>
    <t>Expansion Vessel Size Calculation Sheet</t>
  </si>
  <si>
    <t>Calculation Date</t>
  </si>
  <si>
    <t>Cold Feed Pressure (BarG)</t>
  </si>
  <si>
    <t>Max. Working Pressure (BarG)</t>
  </si>
  <si>
    <t>Expansion Vessel Capacity Required (Either Singles or in Multiple Vessels)</t>
  </si>
  <si>
    <t>System Capacity (Litres)</t>
  </si>
  <si>
    <t>Date: December 2015</t>
  </si>
  <si>
    <t>Recommended Total Capacity Size</t>
  </si>
  <si>
    <t>Disclaimer: This calculation sheet and the data produced is based on calculations made by Arbe Integrated Engineering. Arbe Integrated Engineering do not accept any liability for any expansion vessel sizings made on this spreadsheet by any person who is not employed by Arbe Integrated Engineering. It should be used as guidance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</si>
</sst>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 x14ac:knownFonts="1">
    <font>
      <sz val="11"/>
      <color theme="1"/>
      <name val="Calibri"/>
      <family val="2"/>
      <scheme val="minor"/>
    </font>
    <font>
      <b/>
      <sz val="11"/>
      <color theme="1"/>
      <name val="Calibri"/>
      <family val="2"/>
      <scheme val="minor"/>
    </font>
    <font>
      <sz val="7"/>
      <color theme="1"/>
      <name val="Calibri"/>
      <family val="2"/>
      <scheme val="minor"/>
    </font>
    <font>
      <sz val="8"/>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0" fillId="0" borderId="0" xfId="0" applyBorder="1"/>
    <xf numFmtId="0" fontId="0" fillId="0" borderId="4"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left"/>
    </xf>
    <xf numFmtId="0" fontId="0" fillId="0" borderId="6" xfId="0" applyBorder="1" applyAlignment="1">
      <alignment horizontal="left"/>
    </xf>
    <xf numFmtId="165" fontId="0" fillId="0" borderId="7" xfId="0" applyNumberFormat="1" applyBorder="1" applyAlignment="1">
      <alignment horizontal="center"/>
    </xf>
    <xf numFmtId="0" fontId="0" fillId="0" borderId="6" xfId="0" applyFill="1" applyBorder="1" applyAlignment="1">
      <alignment horizontal="center"/>
    </xf>
    <xf numFmtId="0" fontId="0" fillId="0" borderId="11" xfId="0" applyBorder="1" applyAlignment="1">
      <alignment horizontal="left"/>
    </xf>
    <xf numFmtId="0" fontId="0" fillId="0" borderId="12" xfId="0" applyBorder="1" applyAlignment="1">
      <alignment horizontal="center"/>
    </xf>
    <xf numFmtId="0" fontId="0" fillId="0" borderId="6" xfId="0" applyBorder="1"/>
    <xf numFmtId="0" fontId="0" fillId="0" borderId="11" xfId="0" applyBorder="1"/>
    <xf numFmtId="164" fontId="0" fillId="3" borderId="13" xfId="0" applyNumberFormat="1" applyFill="1" applyBorder="1" applyAlignment="1">
      <alignment horizontal="center"/>
    </xf>
    <xf numFmtId="0" fontId="0" fillId="0" borderId="14" xfId="0" applyBorder="1" applyAlignment="1">
      <alignment horizontal="left"/>
    </xf>
    <xf numFmtId="0" fontId="0" fillId="0" borderId="7" xfId="0" applyBorder="1" applyAlignment="1">
      <alignment horizontal="left"/>
    </xf>
    <xf numFmtId="0" fontId="0" fillId="3" borderId="12" xfId="0" applyFill="1" applyBorder="1" applyAlignment="1">
      <alignment horizontal="left"/>
    </xf>
    <xf numFmtId="0" fontId="0" fillId="0" borderId="4" xfId="0" applyBorder="1" applyAlignment="1">
      <alignment horizontal="right"/>
    </xf>
    <xf numFmtId="0" fontId="0" fillId="2" borderId="4" xfId="0" applyFill="1" applyBorder="1" applyAlignment="1">
      <alignment horizontal="center"/>
    </xf>
    <xf numFmtId="0" fontId="0" fillId="0" borderId="4" xfId="0" applyBorder="1" applyAlignment="1">
      <alignment horizontal="center"/>
    </xf>
    <xf numFmtId="0" fontId="0" fillId="0" borderId="1" xfId="0" applyFill="1" applyBorder="1" applyProtection="1">
      <protection hidden="1"/>
    </xf>
    <xf numFmtId="0" fontId="0" fillId="0" borderId="3" xfId="0" applyFill="1" applyBorder="1" applyProtection="1">
      <protection hidden="1"/>
    </xf>
    <xf numFmtId="0" fontId="0" fillId="0" borderId="10" xfId="0" applyFill="1" applyBorder="1" applyProtection="1">
      <protection hidden="1"/>
    </xf>
    <xf numFmtId="0" fontId="0" fillId="0" borderId="9" xfId="0" applyFill="1" applyBorder="1" applyProtection="1">
      <protection hidden="1"/>
    </xf>
    <xf numFmtId="0" fontId="0" fillId="0" borderId="15" xfId="0" applyFill="1" applyBorder="1" applyProtection="1">
      <protection hidden="1"/>
    </xf>
    <xf numFmtId="0" fontId="0" fillId="0" borderId="16" xfId="0" applyFill="1" applyBorder="1" applyProtection="1">
      <protection hidden="1"/>
    </xf>
    <xf numFmtId="0" fontId="0" fillId="0" borderId="4" xfId="0" applyNumberFormat="1" applyBorder="1" applyAlignment="1">
      <alignment horizontal="center"/>
    </xf>
    <xf numFmtId="0" fontId="0" fillId="0" borderId="4" xfId="0" applyBorder="1" applyAlignment="1">
      <alignment horizontal="center" vertical="center"/>
    </xf>
    <xf numFmtId="164" fontId="0" fillId="0" borderId="4" xfId="0" applyNumberFormat="1" applyBorder="1" applyAlignment="1">
      <alignment horizontal="center" vertical="center"/>
    </xf>
    <xf numFmtId="0" fontId="0" fillId="3" borderId="4" xfId="0" applyFill="1" applyBorder="1" applyAlignment="1">
      <alignment horizontal="center" vertical="center"/>
    </xf>
    <xf numFmtId="0" fontId="0" fillId="0" borderId="4" xfId="0" applyFill="1" applyBorder="1" applyAlignment="1" applyProtection="1">
      <alignment horizontal="center"/>
      <protection hidden="1"/>
    </xf>
    <xf numFmtId="0" fontId="0" fillId="2" borderId="4" xfId="0" applyFill="1" applyBorder="1" applyAlignment="1" applyProtection="1">
      <alignment horizontal="center"/>
      <protection hidden="1"/>
    </xf>
    <xf numFmtId="0" fontId="0" fillId="2" borderId="18" xfId="0" applyFill="1" applyBorder="1" applyAlignment="1" applyProtection="1">
      <alignment horizontal="center"/>
      <protection hidden="1"/>
    </xf>
    <xf numFmtId="14" fontId="0" fillId="0" borderId="0" xfId="0" applyNumberFormat="1"/>
    <xf numFmtId="0" fontId="0" fillId="4" borderId="17"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0" borderId="0" xfId="0" applyAlignment="1">
      <alignment horizontal="center"/>
    </xf>
    <xf numFmtId="0" fontId="0" fillId="0" borderId="0" xfId="0"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165" fontId="1" fillId="7" borderId="21" xfId="0" applyNumberFormat="1" applyFont="1" applyFill="1" applyBorder="1" applyAlignment="1">
      <alignment horizontal="center" vertical="center"/>
    </xf>
    <xf numFmtId="165" fontId="1" fillId="7" borderId="22" xfId="0" applyNumberFormat="1" applyFont="1" applyFill="1" applyBorder="1" applyAlignment="1">
      <alignment horizontal="center" vertical="center"/>
    </xf>
    <xf numFmtId="165" fontId="1" fillId="7" borderId="26" xfId="0" applyNumberFormat="1" applyFont="1" applyFill="1" applyBorder="1" applyAlignment="1">
      <alignment horizontal="center" vertical="center"/>
    </xf>
    <xf numFmtId="0" fontId="1" fillId="6" borderId="27" xfId="0" applyFont="1" applyFill="1" applyBorder="1" applyAlignment="1">
      <alignment horizontal="center"/>
    </xf>
    <xf numFmtId="0" fontId="1" fillId="7" borderId="29" xfId="0" applyFont="1" applyFill="1" applyBorder="1" applyAlignment="1">
      <alignment horizontal="center"/>
    </xf>
    <xf numFmtId="0" fontId="0" fillId="8" borderId="1" xfId="0"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3" xfId="0" applyFill="1" applyBorder="1" applyAlignment="1">
      <alignment horizontal="center" vertical="center"/>
    </xf>
    <xf numFmtId="0" fontId="0" fillId="8" borderId="10" xfId="0" applyFill="1" applyBorder="1" applyAlignment="1">
      <alignment horizontal="center" vertical="center"/>
    </xf>
    <xf numFmtId="0" fontId="0" fillId="8" borderId="9" xfId="0" applyFill="1" applyBorder="1" applyAlignment="1">
      <alignment horizontal="center" vertical="center"/>
    </xf>
    <xf numFmtId="0" fontId="0" fillId="8" borderId="15"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6" xfId="0" applyFill="1" applyBorder="1" applyAlignment="1">
      <alignment horizontal="center" vertical="center"/>
    </xf>
    <xf numFmtId="0" fontId="1" fillId="5" borderId="28" xfId="0" applyFont="1" applyFill="1" applyBorder="1" applyAlignment="1">
      <alignment horizontal="center"/>
    </xf>
    <xf numFmtId="1" fontId="1" fillId="5" borderId="10" xfId="0" applyNumberFormat="1" applyFont="1" applyFill="1" applyBorder="1" applyAlignment="1">
      <alignment horizontal="center"/>
    </xf>
    <xf numFmtId="1" fontId="1" fillId="5" borderId="15" xfId="0" applyNumberFormat="1" applyFont="1" applyFill="1" applyBorder="1" applyAlignment="1">
      <alignment horizontal="center"/>
    </xf>
    <xf numFmtId="0" fontId="0" fillId="0" borderId="13" xfId="0" applyBorder="1" applyAlignment="1">
      <alignment horizontal="left"/>
    </xf>
    <xf numFmtId="17" fontId="0" fillId="0" borderId="0" xfId="0" applyNumberFormat="1" applyAlignment="1">
      <alignment horizontal="left"/>
    </xf>
    <xf numFmtId="0" fontId="0" fillId="0" borderId="0" xfId="0" applyNumberFormat="1" applyAlignment="1">
      <alignment horizontal="left"/>
    </xf>
    <xf numFmtId="165" fontId="1" fillId="6" borderId="25" xfId="0" applyNumberFormat="1" applyFont="1" applyFill="1" applyBorder="1" applyAlignment="1">
      <alignment horizontal="center" vertical="center"/>
    </xf>
    <xf numFmtId="165" fontId="1" fillId="6" borderId="20" xfId="0" applyNumberFormat="1" applyFont="1" applyFill="1" applyBorder="1" applyAlignment="1">
      <alignment horizontal="center" vertical="center"/>
    </xf>
    <xf numFmtId="165" fontId="1" fillId="6" borderId="19" xfId="0" applyNumberFormat="1" applyFont="1"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0" fillId="8" borderId="36" xfId="0" applyFill="1" applyBorder="1" applyAlignment="1">
      <alignment horizontal="center" vertical="center"/>
    </xf>
    <xf numFmtId="165" fontId="1" fillId="6" borderId="19" xfId="0" applyNumberFormat="1" applyFont="1" applyFill="1" applyBorder="1" applyAlignment="1">
      <alignment horizontal="center"/>
    </xf>
    <xf numFmtId="165" fontId="1" fillId="6" borderId="20" xfId="0" applyNumberFormat="1" applyFont="1" applyFill="1" applyBorder="1" applyAlignment="1">
      <alignment horizontal="center"/>
    </xf>
    <xf numFmtId="165" fontId="1" fillId="6" borderId="23" xfId="0" applyNumberFormat="1" applyFont="1" applyFill="1" applyBorder="1" applyAlignment="1">
      <alignment horizontal="center"/>
    </xf>
    <xf numFmtId="165" fontId="1" fillId="6" borderId="24" xfId="0" applyNumberFormat="1" applyFont="1" applyFill="1" applyBorder="1" applyAlignment="1">
      <alignment horizontal="center"/>
    </xf>
    <xf numFmtId="0" fontId="0" fillId="0" borderId="2"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2" fillId="0" borderId="0" xfId="0" applyFont="1" applyAlignment="1">
      <alignment horizont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2438400</xdr:colOff>
      <xdr:row>5</xdr:row>
      <xdr:rowOff>185421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
          <a:ext cx="2438400" cy="1137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219075</xdr:colOff>
      <xdr:row>0</xdr:row>
      <xdr:rowOff>66676</xdr:rowOff>
    </xdr:from>
    <xdr:ext cx="2438400" cy="113792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7550" y="66676"/>
          <a:ext cx="2438400" cy="11379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23"/>
  <sheetViews>
    <sheetView tabSelected="1" workbookViewId="0">
      <selection activeCell="C13" sqref="C13"/>
    </sheetView>
  </sheetViews>
  <sheetFormatPr defaultRowHeight="15" x14ac:dyDescent="0.25"/>
  <cols>
    <col min="2" max="2" width="37" bestFit="1" customWidth="1"/>
    <col min="3" max="3" width="13.140625" customWidth="1"/>
  </cols>
  <sheetData>
    <row r="7" spans="2:4" x14ac:dyDescent="0.25">
      <c r="B7" t="s">
        <v>31</v>
      </c>
    </row>
    <row r="8" spans="2:4" x14ac:dyDescent="0.25">
      <c r="B8" s="33" t="s">
        <v>32</v>
      </c>
      <c r="C8" s="33">
        <f ca="1">TODAY()</f>
        <v>42361</v>
      </c>
    </row>
    <row r="9" spans="2:4" ht="15.75" thickBot="1" x14ac:dyDescent="0.3"/>
    <row r="10" spans="2:4" x14ac:dyDescent="0.25">
      <c r="B10" s="20" t="s">
        <v>18</v>
      </c>
      <c r="C10" s="34">
        <v>1000</v>
      </c>
      <c r="D10" s="21" t="s">
        <v>19</v>
      </c>
    </row>
    <row r="11" spans="2:4" x14ac:dyDescent="0.25">
      <c r="B11" s="22" t="s">
        <v>20</v>
      </c>
      <c r="C11" s="35">
        <v>2</v>
      </c>
      <c r="D11" s="23" t="s">
        <v>21</v>
      </c>
    </row>
    <row r="12" spans="2:4" x14ac:dyDescent="0.25">
      <c r="B12" s="22" t="s">
        <v>22</v>
      </c>
      <c r="C12" s="35">
        <v>3</v>
      </c>
      <c r="D12" s="23" t="s">
        <v>21</v>
      </c>
    </row>
    <row r="13" spans="2:4" x14ac:dyDescent="0.25">
      <c r="B13" s="22" t="s">
        <v>23</v>
      </c>
      <c r="C13" s="35">
        <v>10</v>
      </c>
      <c r="D13" s="23" t="s">
        <v>24</v>
      </c>
    </row>
    <row r="14" spans="2:4" x14ac:dyDescent="0.25">
      <c r="B14" s="22" t="s">
        <v>25</v>
      </c>
      <c r="C14" s="35">
        <v>60</v>
      </c>
      <c r="D14" s="23" t="s">
        <v>24</v>
      </c>
    </row>
    <row r="15" spans="2:4" x14ac:dyDescent="0.25">
      <c r="B15" s="22"/>
      <c r="C15" s="30"/>
      <c r="D15" s="23"/>
    </row>
    <row r="16" spans="2:4" x14ac:dyDescent="0.25">
      <c r="B16" s="22" t="s">
        <v>26</v>
      </c>
      <c r="C16" s="31">
        <f>Data!F36</f>
        <v>999.8</v>
      </c>
      <c r="D16" s="23" t="s">
        <v>27</v>
      </c>
    </row>
    <row r="17" spans="2:4" x14ac:dyDescent="0.25">
      <c r="B17" s="22" t="s">
        <v>28</v>
      </c>
      <c r="C17" s="31">
        <f>Data!F37</f>
        <v>983.1</v>
      </c>
      <c r="D17" s="23" t="s">
        <v>27</v>
      </c>
    </row>
    <row r="18" spans="2:4" x14ac:dyDescent="0.25">
      <c r="B18" s="22"/>
      <c r="C18" s="30"/>
      <c r="D18" s="23"/>
    </row>
    <row r="19" spans="2:4" x14ac:dyDescent="0.25">
      <c r="B19" s="22" t="s">
        <v>29</v>
      </c>
      <c r="C19" s="31">
        <f>ROUNDUP(Data!C14,0)</f>
        <v>67</v>
      </c>
      <c r="D19" s="23" t="s">
        <v>30</v>
      </c>
    </row>
    <row r="20" spans="2:4" ht="15.75" thickBot="1" x14ac:dyDescent="0.3">
      <c r="B20" s="24" t="s">
        <v>38</v>
      </c>
      <c r="C20" s="32">
        <f>Data!I38</f>
        <v>80</v>
      </c>
      <c r="D20" s="25" t="s">
        <v>30</v>
      </c>
    </row>
    <row r="23" spans="2:4" ht="39.75" customHeight="1" x14ac:dyDescent="0.25">
      <c r="B23" s="74" t="s">
        <v>39</v>
      </c>
      <c r="C23" s="74"/>
      <c r="D23" s="74"/>
    </row>
  </sheetData>
  <sheetProtection algorithmName="SHA-512" hashValue="tPrTzWr1nNFzdGEFn57wAD4f27zjYeDcS+Sjxa1WLbAgG72dqDZuGir+AybzKGW0T2hUhyQpCeow9/lJeayadQ==" saltValue="4P9NUGSneOyzhwz2q10gZg==" spinCount="100000" sheet="1" objects="1" scenarios="1" selectLockedCells="1"/>
  <mergeCells count="1">
    <mergeCell ref="B23:D23"/>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O46"/>
  <sheetViews>
    <sheetView topLeftCell="A12" workbookViewId="0">
      <selection sqref="A1:O46"/>
    </sheetView>
  </sheetViews>
  <sheetFormatPr defaultRowHeight="15" x14ac:dyDescent="0.25"/>
  <cols>
    <col min="1" max="1" width="29.140625" style="36" customWidth="1"/>
    <col min="2" max="10" width="5" style="37" bestFit="1" customWidth="1"/>
    <col min="11" max="15" width="5" bestFit="1" customWidth="1"/>
  </cols>
  <sheetData>
    <row r="5" spans="1:15" x14ac:dyDescent="0.25">
      <c r="A5" t="s">
        <v>31</v>
      </c>
      <c r="B5"/>
    </row>
    <row r="6" spans="1:15" x14ac:dyDescent="0.25">
      <c r="A6" s="33" t="s">
        <v>37</v>
      </c>
      <c r="B6" s="59"/>
      <c r="C6" s="60"/>
      <c r="D6" s="60"/>
      <c r="E6" s="60"/>
      <c r="F6" s="60"/>
    </row>
    <row r="7" spans="1:15" ht="15.75" thickBot="1" x14ac:dyDescent="0.3"/>
    <row r="8" spans="1:15" x14ac:dyDescent="0.25">
      <c r="A8" s="43" t="s">
        <v>33</v>
      </c>
      <c r="B8" s="61">
        <v>2</v>
      </c>
      <c r="C8" s="62"/>
      <c r="D8" s="63">
        <v>2.5</v>
      </c>
      <c r="E8" s="62"/>
      <c r="F8" s="63">
        <v>3</v>
      </c>
      <c r="G8" s="62"/>
      <c r="H8" s="63">
        <v>3.5</v>
      </c>
      <c r="I8" s="62"/>
      <c r="J8" s="63">
        <v>4</v>
      </c>
      <c r="K8" s="62"/>
      <c r="L8" s="69">
        <v>4.5</v>
      </c>
      <c r="M8" s="70"/>
      <c r="N8" s="67">
        <v>5</v>
      </c>
      <c r="O8" s="68"/>
    </row>
    <row r="9" spans="1:15" ht="15.75" thickBot="1" x14ac:dyDescent="0.3">
      <c r="A9" s="44" t="s">
        <v>34</v>
      </c>
      <c r="B9" s="42">
        <f>B8+0.5</f>
        <v>2.5</v>
      </c>
      <c r="C9" s="41">
        <f>B8+1</f>
        <v>3</v>
      </c>
      <c r="D9" s="40">
        <f>D8+0.5</f>
        <v>3</v>
      </c>
      <c r="E9" s="41">
        <f>D8+1</f>
        <v>3.5</v>
      </c>
      <c r="F9" s="40">
        <f>F8+0.5</f>
        <v>3.5</v>
      </c>
      <c r="G9" s="41">
        <f>F8+1</f>
        <v>4</v>
      </c>
      <c r="H9" s="40">
        <f>H8+0.5</f>
        <v>4</v>
      </c>
      <c r="I9" s="41">
        <f>H8+1</f>
        <v>4.5</v>
      </c>
      <c r="J9" s="40">
        <f>J8+0.5</f>
        <v>4.5</v>
      </c>
      <c r="K9" s="41">
        <f>J8+1</f>
        <v>5</v>
      </c>
      <c r="L9" s="40">
        <f>L8+0.5</f>
        <v>5</v>
      </c>
      <c r="M9" s="41">
        <f>L8+1</f>
        <v>5.5</v>
      </c>
      <c r="N9" s="40">
        <f>N8+0.5</f>
        <v>5.5</v>
      </c>
      <c r="O9" s="41">
        <f>N8+1</f>
        <v>6</v>
      </c>
    </row>
    <row r="10" spans="1:15" ht="15.75" thickBot="1" x14ac:dyDescent="0.3">
      <c r="A10" s="55" t="s">
        <v>36</v>
      </c>
      <c r="B10" s="64" t="s">
        <v>35</v>
      </c>
      <c r="C10" s="65"/>
      <c r="D10" s="65"/>
      <c r="E10" s="65"/>
      <c r="F10" s="65"/>
      <c r="G10" s="65"/>
      <c r="H10" s="65"/>
      <c r="I10" s="65"/>
      <c r="J10" s="65"/>
      <c r="K10" s="65"/>
      <c r="L10" s="65"/>
      <c r="M10" s="65"/>
      <c r="N10" s="65"/>
      <c r="O10" s="66"/>
    </row>
    <row r="11" spans="1:15" x14ac:dyDescent="0.25">
      <c r="A11" s="56">
        <v>250</v>
      </c>
      <c r="B11" s="45">
        <f>VLOOKUP((($A11*0.017)/(1-(($B$8+1)/($B$9+1)))),Data!$H$3:'Data'!$I$38,2,TRUE)</f>
        <v>35</v>
      </c>
      <c r="C11" s="46">
        <f>VLOOKUP((($A11*0.017)/(1-(($B$8+1)/($C$9+1)))),Data!$H$3:'Data'!$I$38,2,TRUE)</f>
        <v>18</v>
      </c>
      <c r="D11" s="47">
        <f>VLOOKUP((($A11*0.017)/(1-(($D$8+1)/($D$9+1)))),Data!$H$3:'Data'!$I$38,2,TRUE)</f>
        <v>35</v>
      </c>
      <c r="E11" s="46">
        <f>VLOOKUP((($A11*0.017)/(1-(($D$8+1)/($E$9+1)))),Data!$H$3:'Data'!$I$38,2,TRUE)</f>
        <v>24</v>
      </c>
      <c r="F11" s="47">
        <f>VLOOKUP((($A11*0.017)/(1-(($F$8+1)/($F$9+1)))),Data!$H$3:'Data'!$I$38,2,TRUE)</f>
        <v>50</v>
      </c>
      <c r="G11" s="46">
        <f>VLOOKUP((($A11*0.017)/(1-(($F$8+1)/($G$9+1)))),Data!$H$3:'Data'!$I$38,2,TRUE)</f>
        <v>24</v>
      </c>
      <c r="H11" s="47">
        <f>VLOOKUP((($A11*0.017)/(1-(($H$8+1)/($H$9+1)))),Data!$H$3:'Data'!$I$38,2,TRUE)</f>
        <v>50</v>
      </c>
      <c r="I11" s="46">
        <f>VLOOKUP((($A11*0.017)/(1-(($H$8+1)/($I$9+1)))),Data!$H$3:'Data'!$I$38,2,TRUE)</f>
        <v>24</v>
      </c>
      <c r="J11" s="47">
        <f>VLOOKUP((($A11*0.017)/(1-(($J$8+1)/($J$9+1)))),Data!$H$3:'Data'!$I$38,2,TRUE)</f>
        <v>50</v>
      </c>
      <c r="K11" s="46">
        <f>VLOOKUP((($A11*0.017)/(1-(($J$8+1)/($K$9+1)))),Data!$H$3:'Data'!$I$38,2,TRUE)</f>
        <v>35</v>
      </c>
      <c r="L11" s="47">
        <f>VLOOKUP((($A11*0.017)/(1-(($L$8+1)/($L$9+1)))),Data!$H$3:'Data'!$I$38,2,TRUE)</f>
        <v>60</v>
      </c>
      <c r="M11" s="46">
        <f>VLOOKUP((($A11*0.017)/(1-(($L$8+1)/($M$9+1)))),Data!$H$3:'Data'!$I$38,2,TRUE)</f>
        <v>35</v>
      </c>
      <c r="N11" s="47">
        <f>VLOOKUP((($A11*0.017)/(1-(($N$8+1)/($N$9+1)))),Data!$H$3:'Data'!$I$38,2,TRUE)</f>
        <v>60</v>
      </c>
      <c r="O11" s="48">
        <f>VLOOKUP((($A11*0.017)/(1-(($N$8+1)/($O$9+1)))),Data!$H$3:'Data'!$I$38,2,TRUE)</f>
        <v>35</v>
      </c>
    </row>
    <row r="12" spans="1:15" x14ac:dyDescent="0.25">
      <c r="A12" s="56">
        <v>500</v>
      </c>
      <c r="B12" s="49">
        <f>VLOOKUP((($A12*0.017)/(1-(($B$8+1)/($B$9+1)))),Data!$H$3:'Data'!$I$38,2,TRUE)</f>
        <v>60</v>
      </c>
      <c r="C12" s="39">
        <f>VLOOKUP((($A12*0.017)/(1-(($B$8+1)/($C$9+1)))),Data!$H$3:'Data'!$I$38,2,TRUE)</f>
        <v>35</v>
      </c>
      <c r="D12" s="38">
        <f>VLOOKUP((($A12*0.017)/(1-(($D$8+1)/($D$9+1)))),Data!$H$3:'Data'!$I$38,2,TRUE)</f>
        <v>80</v>
      </c>
      <c r="E12" s="39">
        <f>VLOOKUP((($A12*0.017)/(1-(($D$8+1)/($E$9+1)))),Data!$H$3:'Data'!$I$38,2,TRUE)</f>
        <v>50</v>
      </c>
      <c r="F12" s="38">
        <f>VLOOKUP((($A12*0.017)/(1-(($F$8+1)/($F$9+1)))),Data!$H$3:'Data'!$I$38,2,TRUE)</f>
        <v>80</v>
      </c>
      <c r="G12" s="39">
        <f>VLOOKUP((($A12*0.017)/(1-(($F$8+1)/($G$9+1)))),Data!$H$3:'Data'!$I$38,2,TRUE)</f>
        <v>50</v>
      </c>
      <c r="H12" s="38">
        <f>VLOOKUP((($A12*0.017)/(1-(($H$8+1)/($H$9+1)))),Data!$H$3:'Data'!$I$38,2,TRUE)</f>
        <v>100</v>
      </c>
      <c r="I12" s="39">
        <f>VLOOKUP((($A12*0.017)/(1-(($H$8+1)/($I$9+1)))),Data!$H$3:'Data'!$I$38,2,TRUE)</f>
        <v>50</v>
      </c>
      <c r="J12" s="38">
        <f>VLOOKUP((($A12*0.017)/(1-(($J$8+1)/($J$9+1)))),Data!$H$3:'Data'!$I$38,2,TRUE)</f>
        <v>100</v>
      </c>
      <c r="K12" s="39">
        <f>VLOOKUP((($A12*0.017)/(1-(($J$8+1)/($K$9+1)))),Data!$H$3:'Data'!$I$38,2,TRUE)</f>
        <v>60</v>
      </c>
      <c r="L12" s="38">
        <f>VLOOKUP((($A12*0.017)/(1-(($L$8+1)/($L$9+1)))),Data!$H$3:'Data'!$I$38,2,TRUE)</f>
        <v>150</v>
      </c>
      <c r="M12" s="39">
        <f>VLOOKUP((($A12*0.017)/(1-(($L$8+1)/($M$9+1)))),Data!$H$3:'Data'!$I$38,2,TRUE)</f>
        <v>60</v>
      </c>
      <c r="N12" s="38">
        <f>VLOOKUP((($A12*0.017)/(1-(($N$8+1)/($N$9+1)))),Data!$H$3:'Data'!$I$38,2,TRUE)</f>
        <v>150</v>
      </c>
      <c r="O12" s="50">
        <f>VLOOKUP((($A12*0.017)/(1-(($N$8+1)/($O$9+1)))),Data!$H$3:'Data'!$I$38,2,TRUE)</f>
        <v>60</v>
      </c>
    </row>
    <row r="13" spans="1:15" x14ac:dyDescent="0.25">
      <c r="A13" s="56">
        <v>750</v>
      </c>
      <c r="B13" s="49">
        <f>VLOOKUP((($A13*0.017)/(1-(($B$8+1)/($B$9+1)))),Data!$H$3:'Data'!$I$38,2,TRUE)</f>
        <v>100</v>
      </c>
      <c r="C13" s="39">
        <f>VLOOKUP((($A13*0.017)/(1-(($B$8+1)/($C$9+1)))),Data!$H$3:'Data'!$I$38,2,TRUE)</f>
        <v>60</v>
      </c>
      <c r="D13" s="38">
        <f>VLOOKUP((($A13*0.017)/(1-(($D$8+1)/($D$9+1)))),Data!$H$3:'Data'!$I$38,2,TRUE)</f>
        <v>150</v>
      </c>
      <c r="E13" s="39">
        <f>VLOOKUP((($A13*0.017)/(1-(($D$8+1)/($E$9+1)))),Data!$H$3:'Data'!$I$38,2,TRUE)</f>
        <v>60</v>
      </c>
      <c r="F13" s="38">
        <f>VLOOKUP((($A13*0.017)/(1-(($F$8+1)/($F$9+1)))),Data!$H$3:'Data'!$I$38,2,TRUE)</f>
        <v>150</v>
      </c>
      <c r="G13" s="39">
        <f>VLOOKUP((($A13*0.017)/(1-(($F$8+1)/($G$9+1)))),Data!$H$3:'Data'!$I$38,2,TRUE)</f>
        <v>80</v>
      </c>
      <c r="H13" s="38">
        <f>VLOOKUP((($A13*0.017)/(1-(($H$8+1)/($H$9+1)))),Data!$H$3:'Data'!$I$38,2,TRUE)</f>
        <v>150</v>
      </c>
      <c r="I13" s="39">
        <f>VLOOKUP((($A13*0.017)/(1-(($H$8+1)/($I$9+1)))),Data!$H$3:'Data'!$I$38,2,TRUE)</f>
        <v>80</v>
      </c>
      <c r="J13" s="38">
        <f>VLOOKUP((($A13*0.017)/(1-(($J$8+1)/($J$9+1)))),Data!$H$3:'Data'!$I$38,2,TRUE)</f>
        <v>150</v>
      </c>
      <c r="K13" s="39">
        <f>VLOOKUP((($A13*0.017)/(1-(($J$8+1)/($K$9+1)))),Data!$H$3:'Data'!$I$38,2,TRUE)</f>
        <v>80</v>
      </c>
      <c r="L13" s="38">
        <f>VLOOKUP((($A13*0.017)/(1-(($L$8+1)/($L$9+1)))),Data!$H$3:'Data'!$I$38,2,TRUE)</f>
        <v>200</v>
      </c>
      <c r="M13" s="39">
        <f>VLOOKUP((($A13*0.017)/(1-(($L$8+1)/($M$9+1)))),Data!$H$3:'Data'!$I$38,2,TRUE)</f>
        <v>100</v>
      </c>
      <c r="N13" s="38">
        <f>VLOOKUP((($A13*0.017)/(1-(($N$8+1)/($N$9+1)))),Data!$H$3:'Data'!$I$38,2,TRUE)</f>
        <v>200</v>
      </c>
      <c r="O13" s="50">
        <f>VLOOKUP((($A13*0.017)/(1-(($N$8+1)/($O$9+1)))),Data!$H$3:'Data'!$I$38,2,TRUE)</f>
        <v>100</v>
      </c>
    </row>
    <row r="14" spans="1:15" x14ac:dyDescent="0.25">
      <c r="A14" s="56">
        <v>1000</v>
      </c>
      <c r="B14" s="49">
        <f>VLOOKUP((($A14*0.017)/(1-(($B$8+1)/($B$9+1)))),Data!$H$3:'Data'!$I$38,2,TRUE)</f>
        <v>150</v>
      </c>
      <c r="C14" s="39">
        <f>VLOOKUP((($A14*0.017)/(1-(($B$8+1)/($C$9+1)))),Data!$H$3:'Data'!$I$38,2,TRUE)</f>
        <v>80</v>
      </c>
      <c r="D14" s="38">
        <f>VLOOKUP((($A14*0.017)/(1-(($D$8+1)/($D$9+1)))),Data!$H$3:'Data'!$I$38,2,TRUE)</f>
        <v>150</v>
      </c>
      <c r="E14" s="39">
        <f>VLOOKUP((($A14*0.017)/(1-(($D$8+1)/($E$9+1)))),Data!$H$3:'Data'!$I$38,2,TRUE)</f>
        <v>80</v>
      </c>
      <c r="F14" s="38">
        <f>VLOOKUP((($A14*0.017)/(1-(($F$8+1)/($F$9+1)))),Data!$H$3:'Data'!$I$38,2,TRUE)</f>
        <v>200</v>
      </c>
      <c r="G14" s="39">
        <f>VLOOKUP((($A14*0.017)/(1-(($F$8+1)/($G$9+1)))),Data!$H$3:'Data'!$I$38,2,TRUE)</f>
        <v>100</v>
      </c>
      <c r="H14" s="38">
        <f>VLOOKUP((($A14*0.017)/(1-(($H$8+1)/($H$9+1)))),Data!$H$3:'Data'!$I$38,2,TRUE)</f>
        <v>200</v>
      </c>
      <c r="I14" s="39">
        <f>VLOOKUP((($A14*0.017)/(1-(($H$8+1)/($I$9+1)))),Data!$H$3:'Data'!$I$38,2,TRUE)</f>
        <v>100</v>
      </c>
      <c r="J14" s="38">
        <f>VLOOKUP((($A14*0.017)/(1-(($J$8+1)/($J$9+1)))),Data!$H$3:'Data'!$I$38,2,TRUE)</f>
        <v>200</v>
      </c>
      <c r="K14" s="39">
        <f>VLOOKUP((($A14*0.017)/(1-(($J$8+1)/($K$9+1)))),Data!$H$3:'Data'!$I$38,2,TRUE)</f>
        <v>150</v>
      </c>
      <c r="L14" s="38">
        <f>VLOOKUP((($A14*0.017)/(1-(($L$8+1)/($L$9+1)))),Data!$H$3:'Data'!$I$38,2,TRUE)</f>
        <v>300</v>
      </c>
      <c r="M14" s="39">
        <f>VLOOKUP((($A14*0.017)/(1-(($L$8+1)/($M$9+1)))),Data!$H$3:'Data'!$I$38,2,TRUE)</f>
        <v>150</v>
      </c>
      <c r="N14" s="38">
        <f>VLOOKUP((($A14*0.017)/(1-(($N$8+1)/($N$9+1)))),Data!$H$3:'Data'!$I$38,2,TRUE)</f>
        <v>300</v>
      </c>
      <c r="O14" s="50">
        <f>VLOOKUP((($A14*0.017)/(1-(($N$8+1)/($O$9+1)))),Data!$H$3:'Data'!$I$38,2,TRUE)</f>
        <v>150</v>
      </c>
    </row>
    <row r="15" spans="1:15" x14ac:dyDescent="0.25">
      <c r="A15" s="56">
        <v>1250</v>
      </c>
      <c r="B15" s="49">
        <f>VLOOKUP((($A15*0.017)/(1-(($B$8+1)/($B$9+1)))),Data!$H$3:'Data'!$I$38,2,TRUE)</f>
        <v>150</v>
      </c>
      <c r="C15" s="39">
        <f>VLOOKUP((($A15*0.017)/(1-(($B$8+1)/($C$9+1)))),Data!$H$3:'Data'!$I$38,2,TRUE)</f>
        <v>100</v>
      </c>
      <c r="D15" s="38">
        <f>VLOOKUP((($A15*0.017)/(1-(($D$8+1)/($D$9+1)))),Data!$H$3:'Data'!$I$38,2,TRUE)</f>
        <v>200</v>
      </c>
      <c r="E15" s="39">
        <f>VLOOKUP((($A15*0.017)/(1-(($D$8+1)/($E$9+1)))),Data!$H$3:'Data'!$I$38,2,TRUE)</f>
        <v>100</v>
      </c>
      <c r="F15" s="38">
        <f>VLOOKUP((($A15*0.017)/(1-(($F$8+1)/($F$9+1)))),Data!$H$3:'Data'!$I$38,2,TRUE)</f>
        <v>200</v>
      </c>
      <c r="G15" s="39">
        <f>VLOOKUP((($A15*0.017)/(1-(($F$8+1)/($G$9+1)))),Data!$H$3:'Data'!$I$38,2,TRUE)</f>
        <v>150</v>
      </c>
      <c r="H15" s="38">
        <f>VLOOKUP((($A15*0.017)/(1-(($H$8+1)/($H$9+1)))),Data!$H$3:'Data'!$I$38,2,TRUE)</f>
        <v>300</v>
      </c>
      <c r="I15" s="39">
        <f>VLOOKUP((($A15*0.017)/(1-(($H$8+1)/($I$9+1)))),Data!$H$3:'Data'!$I$38,2,TRUE)</f>
        <v>150</v>
      </c>
      <c r="J15" s="38">
        <f>VLOOKUP((($A15*0.017)/(1-(($J$8+1)/($J$9+1)))),Data!$H$3:'Data'!$I$38,2,TRUE)</f>
        <v>300</v>
      </c>
      <c r="K15" s="39">
        <f>VLOOKUP((($A15*0.017)/(1-(($J$8+1)/($K$9+1)))),Data!$H$3:'Data'!$I$38,2,TRUE)</f>
        <v>150</v>
      </c>
      <c r="L15" s="38">
        <f>VLOOKUP((($A15*0.017)/(1-(($L$8+1)/($L$9+1)))),Data!$H$3:'Data'!$I$38,2,TRUE)</f>
        <v>300</v>
      </c>
      <c r="M15" s="39">
        <f>VLOOKUP((($A15*0.017)/(1-(($L$8+1)/($M$9+1)))),Data!$H$3:'Data'!$I$38,2,TRUE)</f>
        <v>150</v>
      </c>
      <c r="N15" s="38">
        <f>VLOOKUP((($A15*0.017)/(1-(($N$8+1)/($N$9+1)))),Data!$H$3:'Data'!$I$38,2,TRUE)</f>
        <v>300</v>
      </c>
      <c r="O15" s="50">
        <f>VLOOKUP((($A15*0.017)/(1-(($N$8+1)/($O$9+1)))),Data!$H$3:'Data'!$I$38,2,TRUE)</f>
        <v>150</v>
      </c>
    </row>
    <row r="16" spans="1:15" x14ac:dyDescent="0.25">
      <c r="A16" s="56">
        <v>1500</v>
      </c>
      <c r="B16" s="49">
        <f>VLOOKUP((($A16*0.017)/(1-(($B$8+1)/($B$9+1)))),Data!$H$3:'Data'!$I$38,2,TRUE)</f>
        <v>200</v>
      </c>
      <c r="C16" s="39">
        <f>VLOOKUP((($A16*0.017)/(1-(($B$8+1)/($C$9+1)))),Data!$H$3:'Data'!$I$38,2,TRUE)</f>
        <v>150</v>
      </c>
      <c r="D16" s="38">
        <f>VLOOKUP((($A16*0.017)/(1-(($D$8+1)/($D$9+1)))),Data!$H$3:'Data'!$I$38,2,TRUE)</f>
        <v>300</v>
      </c>
      <c r="E16" s="39">
        <f>VLOOKUP((($A16*0.017)/(1-(($D$8+1)/($E$9+1)))),Data!$H$3:'Data'!$I$38,2,TRUE)</f>
        <v>150</v>
      </c>
      <c r="F16" s="38">
        <f>VLOOKUP((($A16*0.017)/(1-(($F$8+1)/($F$9+1)))),Data!$H$3:'Data'!$I$38,2,TRUE)</f>
        <v>300</v>
      </c>
      <c r="G16" s="39">
        <f>VLOOKUP((($A16*0.017)/(1-(($F$8+1)/($G$9+1)))),Data!$H$3:'Data'!$I$38,2,TRUE)</f>
        <v>150</v>
      </c>
      <c r="H16" s="38">
        <f>VLOOKUP((($A16*0.017)/(1-(($H$8+1)/($H$9+1)))),Data!$H$3:'Data'!$I$38,2,TRUE)</f>
        <v>300</v>
      </c>
      <c r="I16" s="39">
        <f>VLOOKUP((($A16*0.017)/(1-(($H$8+1)/($I$9+1)))),Data!$H$3:'Data'!$I$38,2,TRUE)</f>
        <v>150</v>
      </c>
      <c r="J16" s="38">
        <f>VLOOKUP((($A16*0.017)/(1-(($J$8+1)/($J$9+1)))),Data!$H$3:'Data'!$I$38,2,TRUE)</f>
        <v>300</v>
      </c>
      <c r="K16" s="39">
        <f>VLOOKUP((($A16*0.017)/(1-(($J$8+1)/($K$9+1)))),Data!$H$3:'Data'!$I$38,2,TRUE)</f>
        <v>200</v>
      </c>
      <c r="L16" s="38">
        <f>VLOOKUP((($A16*0.017)/(1-(($L$8+1)/($L$9+1)))),Data!$H$3:'Data'!$I$38,2,TRUE)</f>
        <v>500</v>
      </c>
      <c r="M16" s="39">
        <f>VLOOKUP((($A16*0.017)/(1-(($L$8+1)/($M$9+1)))),Data!$H$3:'Data'!$I$38,2,TRUE)</f>
        <v>200</v>
      </c>
      <c r="N16" s="38">
        <f>VLOOKUP((($A16*0.017)/(1-(($N$8+1)/($N$9+1)))),Data!$H$3:'Data'!$I$38,2,TRUE)</f>
        <v>500</v>
      </c>
      <c r="O16" s="50">
        <f>VLOOKUP((($A16*0.017)/(1-(($N$8+1)/($O$9+1)))),Data!$H$3:'Data'!$I$38,2,TRUE)</f>
        <v>200</v>
      </c>
    </row>
    <row r="17" spans="1:15" x14ac:dyDescent="0.25">
      <c r="A17" s="56">
        <v>1750</v>
      </c>
      <c r="B17" s="49">
        <f>VLOOKUP((($A17*0.017)/(1-(($B$8+1)/($B$9+1)))),Data!$H$3:'Data'!$I$38,2,TRUE)</f>
        <v>300</v>
      </c>
      <c r="C17" s="39">
        <f>VLOOKUP((($A17*0.017)/(1-(($B$8+1)/($C$9+1)))),Data!$H$3:'Data'!$I$38,2,TRUE)</f>
        <v>150</v>
      </c>
      <c r="D17" s="38">
        <f>VLOOKUP((($A17*0.017)/(1-(($D$8+1)/($D$9+1)))),Data!$H$3:'Data'!$I$38,2,TRUE)</f>
        <v>300</v>
      </c>
      <c r="E17" s="39">
        <f>VLOOKUP((($A17*0.017)/(1-(($D$8+1)/($E$9+1)))),Data!$H$3:'Data'!$I$38,2,TRUE)</f>
        <v>150</v>
      </c>
      <c r="F17" s="38">
        <f>VLOOKUP((($A17*0.017)/(1-(($F$8+1)/($F$9+1)))),Data!$H$3:'Data'!$I$38,2,TRUE)</f>
        <v>300</v>
      </c>
      <c r="G17" s="39">
        <f>VLOOKUP((($A17*0.017)/(1-(($F$8+1)/($G$9+1)))),Data!$H$3:'Data'!$I$38,2,TRUE)</f>
        <v>150</v>
      </c>
      <c r="H17" s="38">
        <f>VLOOKUP((($A17*0.017)/(1-(($H$8+1)/($H$9+1)))),Data!$H$3:'Data'!$I$38,2,TRUE)</f>
        <v>300</v>
      </c>
      <c r="I17" s="39">
        <f>VLOOKUP((($A17*0.017)/(1-(($H$8+1)/($I$9+1)))),Data!$H$3:'Data'!$I$38,2,TRUE)</f>
        <v>200</v>
      </c>
      <c r="J17" s="38">
        <f>VLOOKUP((($A17*0.017)/(1-(($J$8+1)/($J$9+1)))),Data!$H$3:'Data'!$I$38,2,TRUE)</f>
        <v>500</v>
      </c>
      <c r="K17" s="39">
        <f>VLOOKUP((($A17*0.017)/(1-(($J$8+1)/($K$9+1)))),Data!$H$3:'Data'!$I$38,2,TRUE)</f>
        <v>200</v>
      </c>
      <c r="L17" s="38">
        <f>VLOOKUP((($A17*0.017)/(1-(($L$8+1)/($L$9+1)))),Data!$H$3:'Data'!$I$38,2,TRUE)</f>
        <v>500</v>
      </c>
      <c r="M17" s="39">
        <f>VLOOKUP((($A17*0.017)/(1-(($L$8+1)/($M$9+1)))),Data!$H$3:'Data'!$I$38,2,TRUE)</f>
        <v>200</v>
      </c>
      <c r="N17" s="38">
        <f>VLOOKUP((($A17*0.017)/(1-(($N$8+1)/($N$9+1)))),Data!$H$3:'Data'!$I$38,2,TRUE)</f>
        <v>500</v>
      </c>
      <c r="O17" s="50">
        <f>VLOOKUP((($A17*0.017)/(1-(($N$8+1)/($O$9+1)))),Data!$H$3:'Data'!$I$38,2,TRUE)</f>
        <v>300</v>
      </c>
    </row>
    <row r="18" spans="1:15" x14ac:dyDescent="0.25">
      <c r="A18" s="56">
        <v>2000</v>
      </c>
      <c r="B18" s="49">
        <f>VLOOKUP((($A18*0.017)/(1-(($B$8+1)/($B$9+1)))),Data!$H$3:'Data'!$I$38,2,TRUE)</f>
        <v>300</v>
      </c>
      <c r="C18" s="39">
        <f>VLOOKUP((($A18*0.017)/(1-(($B$8+1)/($C$9+1)))),Data!$H$3:'Data'!$I$38,2,TRUE)</f>
        <v>150</v>
      </c>
      <c r="D18" s="38">
        <f>VLOOKUP((($A18*0.017)/(1-(($D$8+1)/($D$9+1)))),Data!$H$3:'Data'!$I$38,2,TRUE)</f>
        <v>300</v>
      </c>
      <c r="E18" s="39">
        <f>VLOOKUP((($A18*0.017)/(1-(($D$8+1)/($E$9+1)))),Data!$H$3:'Data'!$I$38,2,TRUE)</f>
        <v>200</v>
      </c>
      <c r="F18" s="38">
        <f>VLOOKUP((($A18*0.017)/(1-(($F$8+1)/($F$9+1)))),Data!$H$3:'Data'!$I$38,2,TRUE)</f>
        <v>500</v>
      </c>
      <c r="G18" s="39">
        <f>VLOOKUP((($A18*0.017)/(1-(($F$8+1)/($G$9+1)))),Data!$H$3:'Data'!$I$38,2,TRUE)</f>
        <v>200</v>
      </c>
      <c r="H18" s="38">
        <f>VLOOKUP((($A18*0.017)/(1-(($H$8+1)/($H$9+1)))),Data!$H$3:'Data'!$I$38,2,TRUE)</f>
        <v>500</v>
      </c>
      <c r="I18" s="39">
        <f>VLOOKUP((($A18*0.017)/(1-(($H$8+1)/($I$9+1)))),Data!$H$3:'Data'!$I$38,2,TRUE)</f>
        <v>200</v>
      </c>
      <c r="J18" s="38">
        <f>VLOOKUP((($A18*0.017)/(1-(($J$8+1)/($J$9+1)))),Data!$H$3:'Data'!$I$38,2,TRUE)</f>
        <v>500</v>
      </c>
      <c r="K18" s="39">
        <f>VLOOKUP((($A18*0.017)/(1-(($J$8+1)/($K$9+1)))),Data!$H$3:'Data'!$I$38,2,TRUE)</f>
        <v>300</v>
      </c>
      <c r="L18" s="38">
        <f>VLOOKUP((($A18*0.017)/(1-(($L$8+1)/($L$9+1)))),Data!$H$3:'Data'!$I$38,2,TRUE)</f>
        <v>500</v>
      </c>
      <c r="M18" s="39">
        <f>VLOOKUP((($A18*0.017)/(1-(($L$8+1)/($M$9+1)))),Data!$H$3:'Data'!$I$38,2,TRUE)</f>
        <v>300</v>
      </c>
      <c r="N18" s="38">
        <f>VLOOKUP((($A18*0.017)/(1-(($N$8+1)/($N$9+1)))),Data!$H$3:'Data'!$I$38,2,TRUE)</f>
        <v>500</v>
      </c>
      <c r="O18" s="50">
        <f>VLOOKUP((($A18*0.017)/(1-(($N$8+1)/($O$9+1)))),Data!$H$3:'Data'!$I$38,2,TRUE)</f>
        <v>300</v>
      </c>
    </row>
    <row r="19" spans="1:15" x14ac:dyDescent="0.25">
      <c r="A19" s="56">
        <v>2500</v>
      </c>
      <c r="B19" s="49">
        <f>VLOOKUP((($A19*0.017)/(1-(($B$8+1)/($B$9+1)))),Data!$H$3:'Data'!$I$38,2,TRUE)</f>
        <v>300</v>
      </c>
      <c r="C19" s="39">
        <f>VLOOKUP((($A19*0.017)/(1-(($B$8+1)/($C$9+1)))),Data!$H$3:'Data'!$I$38,2,TRUE)</f>
        <v>200</v>
      </c>
      <c r="D19" s="38">
        <f>VLOOKUP((($A19*0.017)/(1-(($D$8+1)/($D$9+1)))),Data!$H$3:'Data'!$I$38,2,TRUE)</f>
        <v>500</v>
      </c>
      <c r="E19" s="39">
        <f>VLOOKUP((($A19*0.017)/(1-(($D$8+1)/($E$9+1)))),Data!$H$3:'Data'!$I$38,2,TRUE)</f>
        <v>200</v>
      </c>
      <c r="F19" s="38">
        <f>VLOOKUP((($A19*0.017)/(1-(($F$8+1)/($F$9+1)))),Data!$H$3:'Data'!$I$38,2,TRUE)</f>
        <v>500</v>
      </c>
      <c r="G19" s="39">
        <f>VLOOKUP((($A19*0.017)/(1-(($F$8+1)/($G$9+1)))),Data!$H$3:'Data'!$I$38,2,TRUE)</f>
        <v>300</v>
      </c>
      <c r="H19" s="38">
        <f>VLOOKUP((($A19*0.017)/(1-(($H$8+1)/($H$9+1)))),Data!$H$3:'Data'!$I$38,2,TRUE)</f>
        <v>500</v>
      </c>
      <c r="I19" s="39">
        <f>VLOOKUP((($A19*0.017)/(1-(($H$8+1)/($I$9+1)))),Data!$H$3:'Data'!$I$38,2,TRUE)</f>
        <v>300</v>
      </c>
      <c r="J19" s="38">
        <f>VLOOKUP((($A19*0.017)/(1-(($J$8+1)/($J$9+1)))),Data!$H$3:'Data'!$I$38,2,TRUE)</f>
        <v>500</v>
      </c>
      <c r="K19" s="39">
        <f>VLOOKUP((($A19*0.017)/(1-(($J$8+1)/($K$9+1)))),Data!$H$3:'Data'!$I$38,2,TRUE)</f>
        <v>300</v>
      </c>
      <c r="L19" s="38">
        <f>VLOOKUP((($A19*0.017)/(1-(($L$8+1)/($L$9+1)))),Data!$H$3:'Data'!$I$38,2,TRUE)</f>
        <v>750</v>
      </c>
      <c r="M19" s="39">
        <f>VLOOKUP((($A19*0.017)/(1-(($L$8+1)/($M$9+1)))),Data!$H$3:'Data'!$I$38,2,TRUE)</f>
        <v>300</v>
      </c>
      <c r="N19" s="38">
        <f>VLOOKUP((($A19*0.017)/(1-(($N$8+1)/($N$9+1)))),Data!$H$3:'Data'!$I$38,2,TRUE)</f>
        <v>750</v>
      </c>
      <c r="O19" s="50">
        <f>VLOOKUP((($A19*0.017)/(1-(($N$8+1)/($O$9+1)))),Data!$H$3:'Data'!$I$38,2,TRUE)</f>
        <v>300</v>
      </c>
    </row>
    <row r="20" spans="1:15" x14ac:dyDescent="0.25">
      <c r="A20" s="56">
        <v>3000</v>
      </c>
      <c r="B20" s="49">
        <f>VLOOKUP((($A20*0.017)/(1-(($B$8+1)/($B$9+1)))),Data!$H$3:'Data'!$I$38,2,TRUE)</f>
        <v>500</v>
      </c>
      <c r="C20" s="39">
        <f>VLOOKUP((($A20*0.017)/(1-(($B$8+1)/($C$9+1)))),Data!$H$3:'Data'!$I$38,2,TRUE)</f>
        <v>300</v>
      </c>
      <c r="D20" s="38">
        <f>VLOOKUP((($A20*0.017)/(1-(($D$8+1)/($D$9+1)))),Data!$H$3:'Data'!$I$38,2,TRUE)</f>
        <v>500</v>
      </c>
      <c r="E20" s="39">
        <f>VLOOKUP((($A20*0.017)/(1-(($D$8+1)/($E$9+1)))),Data!$H$3:'Data'!$I$38,2,TRUE)</f>
        <v>300</v>
      </c>
      <c r="F20" s="38">
        <f>VLOOKUP((($A20*0.017)/(1-(($F$8+1)/($F$9+1)))),Data!$H$3:'Data'!$I$38,2,TRUE)</f>
        <v>500</v>
      </c>
      <c r="G20" s="39">
        <f>VLOOKUP((($A20*0.017)/(1-(($F$8+1)/($G$9+1)))),Data!$H$3:'Data'!$I$38,2,TRUE)</f>
        <v>300</v>
      </c>
      <c r="H20" s="38">
        <f>VLOOKUP((($A20*0.017)/(1-(($H$8+1)/($H$9+1)))),Data!$H$3:'Data'!$I$38,2,TRUE)</f>
        <v>750</v>
      </c>
      <c r="I20" s="39">
        <f>VLOOKUP((($A20*0.017)/(1-(($H$8+1)/($I$9+1)))),Data!$H$3:'Data'!$I$38,2,TRUE)</f>
        <v>300</v>
      </c>
      <c r="J20" s="38">
        <f>VLOOKUP((($A20*0.017)/(1-(($J$8+1)/($J$9+1)))),Data!$H$3:'Data'!$I$38,2,TRUE)</f>
        <v>750</v>
      </c>
      <c r="K20" s="39">
        <f>VLOOKUP((($A20*0.017)/(1-(($J$8+1)/($K$9+1)))),Data!$H$3:'Data'!$I$38,2,TRUE)</f>
        <v>500</v>
      </c>
      <c r="L20" s="38">
        <f>VLOOKUP((($A20*0.017)/(1-(($L$8+1)/($L$9+1)))),Data!$H$3:'Data'!$I$38,2,TRUE)</f>
        <v>750</v>
      </c>
      <c r="M20" s="39">
        <f>VLOOKUP((($A20*0.017)/(1-(($L$8+1)/($M$9+1)))),Data!$H$3:'Data'!$I$38,2,TRUE)</f>
        <v>500</v>
      </c>
      <c r="N20" s="38">
        <f>VLOOKUP((($A20*0.017)/(1-(($N$8+1)/($N$9+1)))),Data!$H$3:'Data'!$I$38,2,TRUE)</f>
        <v>750</v>
      </c>
      <c r="O20" s="50">
        <f>VLOOKUP((($A20*0.017)/(1-(($N$8+1)/($O$9+1)))),Data!$H$3:'Data'!$I$38,2,TRUE)</f>
        <v>500</v>
      </c>
    </row>
    <row r="21" spans="1:15" x14ac:dyDescent="0.25">
      <c r="A21" s="56">
        <v>3500</v>
      </c>
      <c r="B21" s="49">
        <f>VLOOKUP((($A21*0.017)/(1-(($B$8+1)/($B$9+1)))),Data!$H$3:'Data'!$I$38,2,TRUE)</f>
        <v>500</v>
      </c>
      <c r="C21" s="39">
        <f>VLOOKUP((($A21*0.017)/(1-(($B$8+1)/($C$9+1)))),Data!$H$3:'Data'!$I$38,2,TRUE)</f>
        <v>300</v>
      </c>
      <c r="D21" s="38">
        <f>VLOOKUP((($A21*0.017)/(1-(($D$8+1)/($D$9+1)))),Data!$H$3:'Data'!$I$38,2,TRUE)</f>
        <v>500</v>
      </c>
      <c r="E21" s="39">
        <f>VLOOKUP((($A21*0.017)/(1-(($D$8+1)/($E$9+1)))),Data!$H$3:'Data'!$I$38,2,TRUE)</f>
        <v>300</v>
      </c>
      <c r="F21" s="38">
        <f>VLOOKUP((($A21*0.017)/(1-(($F$8+1)/($F$9+1)))),Data!$H$3:'Data'!$I$38,2,TRUE)</f>
        <v>750</v>
      </c>
      <c r="G21" s="39">
        <f>VLOOKUP((($A21*0.017)/(1-(($F$8+1)/($G$9+1)))),Data!$H$3:'Data'!$I$38,2,TRUE)</f>
        <v>300</v>
      </c>
      <c r="H21" s="38">
        <f>VLOOKUP((($A21*0.017)/(1-(($H$8+1)/($H$9+1)))),Data!$H$3:'Data'!$I$38,2,TRUE)</f>
        <v>750</v>
      </c>
      <c r="I21" s="39">
        <f>VLOOKUP((($A21*0.017)/(1-(($H$8+1)/($I$9+1)))),Data!$H$3:'Data'!$I$38,2,TRUE)</f>
        <v>500</v>
      </c>
      <c r="J21" s="38">
        <f>VLOOKUP((($A21*0.017)/(1-(($J$8+1)/($J$9+1)))),Data!$H$3:'Data'!$I$38,2,TRUE)</f>
        <v>750</v>
      </c>
      <c r="K21" s="39">
        <f>VLOOKUP((($A21*0.017)/(1-(($J$8+1)/($K$9+1)))),Data!$H$3:'Data'!$I$38,2,TRUE)</f>
        <v>500</v>
      </c>
      <c r="L21" s="38">
        <f>VLOOKUP((($A21*0.017)/(1-(($L$8+1)/($L$9+1)))),Data!$H$3:'Data'!$I$38,2,TRUE)</f>
        <v>750</v>
      </c>
      <c r="M21" s="39">
        <f>VLOOKUP((($A21*0.017)/(1-(($L$8+1)/($M$9+1)))),Data!$H$3:'Data'!$I$38,2,TRUE)</f>
        <v>500</v>
      </c>
      <c r="N21" s="38">
        <f>VLOOKUP((($A21*0.017)/(1-(($N$8+1)/($N$9+1)))),Data!$H$3:'Data'!$I$38,2,TRUE)</f>
        <v>1000</v>
      </c>
      <c r="O21" s="50">
        <f>VLOOKUP((($A21*0.017)/(1-(($N$8+1)/($O$9+1)))),Data!$H$3:'Data'!$I$38,2,TRUE)</f>
        <v>500</v>
      </c>
    </row>
    <row r="22" spans="1:15" x14ac:dyDescent="0.25">
      <c r="A22" s="56">
        <v>4000</v>
      </c>
      <c r="B22" s="49">
        <f>VLOOKUP((($A22*0.017)/(1-(($B$8+1)/($B$9+1)))),Data!$H$3:'Data'!$I$38,2,TRUE)</f>
        <v>500</v>
      </c>
      <c r="C22" s="39">
        <f>VLOOKUP((($A22*0.017)/(1-(($B$8+1)/($C$9+1)))),Data!$H$3:'Data'!$I$38,2,TRUE)</f>
        <v>300</v>
      </c>
      <c r="D22" s="38">
        <f>VLOOKUP((($A22*0.017)/(1-(($D$8+1)/($D$9+1)))),Data!$H$3:'Data'!$I$38,2,TRUE)</f>
        <v>750</v>
      </c>
      <c r="E22" s="39">
        <f>VLOOKUP((($A22*0.017)/(1-(($D$8+1)/($E$9+1)))),Data!$H$3:'Data'!$I$38,2,TRUE)</f>
        <v>500</v>
      </c>
      <c r="F22" s="38">
        <f>VLOOKUP((($A22*0.017)/(1-(($F$8+1)/($F$9+1)))),Data!$H$3:'Data'!$I$38,2,TRUE)</f>
        <v>750</v>
      </c>
      <c r="G22" s="39">
        <f>VLOOKUP((($A22*0.017)/(1-(($F$8+1)/($G$9+1)))),Data!$H$3:'Data'!$I$38,2,TRUE)</f>
        <v>500</v>
      </c>
      <c r="H22" s="38">
        <f>VLOOKUP((($A22*0.017)/(1-(($H$8+1)/($H$9+1)))),Data!$H$3:'Data'!$I$38,2,TRUE)</f>
        <v>750</v>
      </c>
      <c r="I22" s="39">
        <f>VLOOKUP((($A22*0.017)/(1-(($H$8+1)/($I$9+1)))),Data!$H$3:'Data'!$I$38,2,TRUE)</f>
        <v>500</v>
      </c>
      <c r="J22" s="38">
        <f>VLOOKUP((($A22*0.017)/(1-(($J$8+1)/($J$9+1)))),Data!$H$3:'Data'!$I$38,2,TRUE)</f>
        <v>750</v>
      </c>
      <c r="K22" s="39">
        <f>VLOOKUP((($A22*0.017)/(1-(($J$8+1)/($K$9+1)))),Data!$H$3:'Data'!$I$38,2,TRUE)</f>
        <v>500</v>
      </c>
      <c r="L22" s="38">
        <f>VLOOKUP((($A22*0.017)/(1-(($L$8+1)/($L$9+1)))),Data!$H$3:'Data'!$I$38,2,TRUE)</f>
        <v>1000</v>
      </c>
      <c r="M22" s="39">
        <f>VLOOKUP((($A22*0.017)/(1-(($L$8+1)/($M$9+1)))),Data!$H$3:'Data'!$I$38,2,TRUE)</f>
        <v>500</v>
      </c>
      <c r="N22" s="38">
        <f>VLOOKUP((($A22*0.017)/(1-(($N$8+1)/($N$9+1)))),Data!$H$3:'Data'!$I$38,2,TRUE)</f>
        <v>1000</v>
      </c>
      <c r="O22" s="50">
        <f>VLOOKUP((($A22*0.017)/(1-(($N$8+1)/($O$9+1)))),Data!$H$3:'Data'!$I$38,2,TRUE)</f>
        <v>500</v>
      </c>
    </row>
    <row r="23" spans="1:15" x14ac:dyDescent="0.25">
      <c r="A23" s="56">
        <v>4500</v>
      </c>
      <c r="B23" s="49">
        <f>VLOOKUP((($A23*0.017)/(1-(($B$8+1)/($B$9+1)))),Data!$H$3:'Data'!$I$38,2,TRUE)</f>
        <v>750</v>
      </c>
      <c r="C23" s="39">
        <f>VLOOKUP((($A23*0.017)/(1-(($B$8+1)/($C$9+1)))),Data!$H$3:'Data'!$I$38,2,TRUE)</f>
        <v>500</v>
      </c>
      <c r="D23" s="38">
        <f>VLOOKUP((($A23*0.017)/(1-(($D$8+1)/($D$9+1)))),Data!$H$3:'Data'!$I$38,2,TRUE)</f>
        <v>750</v>
      </c>
      <c r="E23" s="39">
        <f>VLOOKUP((($A23*0.017)/(1-(($D$8+1)/($E$9+1)))),Data!$H$3:'Data'!$I$38,2,TRUE)</f>
        <v>500</v>
      </c>
      <c r="F23" s="38">
        <f>VLOOKUP((($A23*0.017)/(1-(($F$8+1)/($F$9+1)))),Data!$H$3:'Data'!$I$38,2,TRUE)</f>
        <v>750</v>
      </c>
      <c r="G23" s="39">
        <f>VLOOKUP((($A23*0.017)/(1-(($F$8+1)/($G$9+1)))),Data!$H$3:'Data'!$I$38,2,TRUE)</f>
        <v>500</v>
      </c>
      <c r="H23" s="38">
        <f>VLOOKUP((($A23*0.017)/(1-(($H$8+1)/($H$9+1)))),Data!$H$3:'Data'!$I$38,2,TRUE)</f>
        <v>1000</v>
      </c>
      <c r="I23" s="39">
        <f>VLOOKUP((($A23*0.017)/(1-(($H$8+1)/($I$9+1)))),Data!$H$3:'Data'!$I$38,2,TRUE)</f>
        <v>500</v>
      </c>
      <c r="J23" s="38">
        <f>VLOOKUP((($A23*0.017)/(1-(($J$8+1)/($J$9+1)))),Data!$H$3:'Data'!$I$38,2,TRUE)</f>
        <v>1000</v>
      </c>
      <c r="K23" s="39">
        <f>VLOOKUP((($A23*0.017)/(1-(($J$8+1)/($K$9+1)))),Data!$H$3:'Data'!$I$38,2,TRUE)</f>
        <v>500</v>
      </c>
      <c r="L23" s="38">
        <f>VLOOKUP((($A23*0.017)/(1-(($L$8+1)/($L$9+1)))),Data!$H$3:'Data'!$I$38,2,TRUE)</f>
        <v>1000</v>
      </c>
      <c r="M23" s="39">
        <f>VLOOKUP((($A23*0.017)/(1-(($L$8+1)/($M$9+1)))),Data!$H$3:'Data'!$I$38,2,TRUE)</f>
        <v>500</v>
      </c>
      <c r="N23" s="38">
        <f>VLOOKUP((($A23*0.017)/(1-(($N$8+1)/($N$9+1)))),Data!$H$3:'Data'!$I$38,2,TRUE)</f>
        <v>1000</v>
      </c>
      <c r="O23" s="50">
        <f>VLOOKUP((($A23*0.017)/(1-(($N$8+1)/($O$9+1)))),Data!$H$3:'Data'!$I$38,2,TRUE)</f>
        <v>750</v>
      </c>
    </row>
    <row r="24" spans="1:15" x14ac:dyDescent="0.25">
      <c r="A24" s="56">
        <v>5000</v>
      </c>
      <c r="B24" s="49">
        <f>VLOOKUP((($A24*0.017)/(1-(($B$8+1)/($B$9+1)))),Data!$H$3:'Data'!$I$38,2,TRUE)</f>
        <v>750</v>
      </c>
      <c r="C24" s="39">
        <f>VLOOKUP((($A24*0.017)/(1-(($B$8+1)/($C$9+1)))),Data!$H$3:'Data'!$I$38,2,TRUE)</f>
        <v>500</v>
      </c>
      <c r="D24" s="38">
        <f>VLOOKUP((($A24*0.017)/(1-(($D$8+1)/($D$9+1)))),Data!$H$3:'Data'!$I$38,2,TRUE)</f>
        <v>750</v>
      </c>
      <c r="E24" s="39">
        <f>VLOOKUP((($A24*0.017)/(1-(($D$8+1)/($E$9+1)))),Data!$H$3:'Data'!$I$38,2,TRUE)</f>
        <v>500</v>
      </c>
      <c r="F24" s="38">
        <f>VLOOKUP((($A24*0.017)/(1-(($F$8+1)/($F$9+1)))),Data!$H$3:'Data'!$I$38,2,TRUE)</f>
        <v>1000</v>
      </c>
      <c r="G24" s="39">
        <f>VLOOKUP((($A24*0.017)/(1-(($F$8+1)/($G$9+1)))),Data!$H$3:'Data'!$I$38,2,TRUE)</f>
        <v>500</v>
      </c>
      <c r="H24" s="38">
        <f>VLOOKUP((($A24*0.017)/(1-(($H$8+1)/($H$9+1)))),Data!$H$3:'Data'!$I$38,2,TRUE)</f>
        <v>1000</v>
      </c>
      <c r="I24" s="39">
        <f>VLOOKUP((($A24*0.017)/(1-(($H$8+1)/($I$9+1)))),Data!$H$3:'Data'!$I$38,2,TRUE)</f>
        <v>500</v>
      </c>
      <c r="J24" s="38">
        <f>VLOOKUP((($A24*0.017)/(1-(($J$8+1)/($J$9+1)))),Data!$H$3:'Data'!$I$38,2,TRUE)</f>
        <v>1000</v>
      </c>
      <c r="K24" s="39">
        <f>VLOOKUP((($A24*0.017)/(1-(($J$8+1)/($K$9+1)))),Data!$H$3:'Data'!$I$38,2,TRUE)</f>
        <v>750</v>
      </c>
      <c r="L24" s="38">
        <f>VLOOKUP((($A24*0.017)/(1-(($L$8+1)/($L$9+1)))),Data!$H$3:'Data'!$I$38,2,TRUE)</f>
        <v>1100</v>
      </c>
      <c r="M24" s="39">
        <f>VLOOKUP((($A24*0.017)/(1-(($L$8+1)/($M$9+1)))),Data!$H$3:'Data'!$I$38,2,TRUE)</f>
        <v>750</v>
      </c>
      <c r="N24" s="38">
        <f>VLOOKUP((($A24*0.017)/(1-(($N$8+1)/($N$9+1)))),Data!$H$3:'Data'!$I$38,2,TRUE)</f>
        <v>1200</v>
      </c>
      <c r="O24" s="50">
        <f>VLOOKUP((($A24*0.017)/(1-(($N$8+1)/($O$9+1)))),Data!$H$3:'Data'!$I$38,2,TRUE)</f>
        <v>750</v>
      </c>
    </row>
    <row r="25" spans="1:15" x14ac:dyDescent="0.25">
      <c r="A25" s="56">
        <v>5500</v>
      </c>
      <c r="B25" s="49">
        <f>VLOOKUP((($A25*0.017)/(1-(($B$8+1)/($B$9+1)))),Data!$H$3:'Data'!$I$38,2,TRUE)</f>
        <v>750</v>
      </c>
      <c r="C25" s="39">
        <f>VLOOKUP((($A25*0.017)/(1-(($B$8+1)/($C$9+1)))),Data!$H$3:'Data'!$I$38,2,TRUE)</f>
        <v>500</v>
      </c>
      <c r="D25" s="38">
        <f>VLOOKUP((($A25*0.017)/(1-(($D$8+1)/($D$9+1)))),Data!$H$3:'Data'!$I$38,2,TRUE)</f>
        <v>750</v>
      </c>
      <c r="E25" s="39">
        <f>VLOOKUP((($A25*0.017)/(1-(($D$8+1)/($E$9+1)))),Data!$H$3:'Data'!$I$38,2,TRUE)</f>
        <v>500</v>
      </c>
      <c r="F25" s="38">
        <f>VLOOKUP((($A25*0.017)/(1-(($F$8+1)/($F$9+1)))),Data!$H$3:'Data'!$I$38,2,TRUE)</f>
        <v>1000</v>
      </c>
      <c r="G25" s="39">
        <f>VLOOKUP((($A25*0.017)/(1-(($F$8+1)/($G$9+1)))),Data!$H$3:'Data'!$I$38,2,TRUE)</f>
        <v>500</v>
      </c>
      <c r="H25" s="38">
        <f>VLOOKUP((($A25*0.017)/(1-(($H$8+1)/($H$9+1)))),Data!$H$3:'Data'!$I$38,2,TRUE)</f>
        <v>1000</v>
      </c>
      <c r="I25" s="39">
        <f>VLOOKUP((($A25*0.017)/(1-(($H$8+1)/($I$9+1)))),Data!$H$3:'Data'!$I$38,2,TRUE)</f>
        <v>750</v>
      </c>
      <c r="J25" s="38">
        <f>VLOOKUP((($A25*0.017)/(1-(($J$8+1)/($J$9+1)))),Data!$H$3:'Data'!$I$38,2,TRUE)</f>
        <v>1100</v>
      </c>
      <c r="K25" s="39">
        <f>VLOOKUP((($A25*0.017)/(1-(($J$8+1)/($K$9+1)))),Data!$H$3:'Data'!$I$38,2,TRUE)</f>
        <v>750</v>
      </c>
      <c r="L25" s="38">
        <f>VLOOKUP((($A25*0.017)/(1-(($L$8+1)/($L$9+1)))),Data!$H$3:'Data'!$I$38,2,TRUE)</f>
        <v>1200</v>
      </c>
      <c r="M25" s="39">
        <f>VLOOKUP((($A25*0.017)/(1-(($L$8+1)/($M$9+1)))),Data!$H$3:'Data'!$I$38,2,TRUE)</f>
        <v>750</v>
      </c>
      <c r="N25" s="38">
        <f>VLOOKUP((($A25*0.017)/(1-(($N$8+1)/($N$9+1)))),Data!$H$3:'Data'!$I$38,2,TRUE)</f>
        <v>1300</v>
      </c>
      <c r="O25" s="50">
        <f>VLOOKUP((($A25*0.017)/(1-(($N$8+1)/($O$9+1)))),Data!$H$3:'Data'!$I$38,2,TRUE)</f>
        <v>750</v>
      </c>
    </row>
    <row r="26" spans="1:15" x14ac:dyDescent="0.25">
      <c r="A26" s="56">
        <v>6000</v>
      </c>
      <c r="B26" s="49">
        <f>VLOOKUP((($A26*0.017)/(1-(($B$8+1)/($B$9+1)))),Data!$H$3:'Data'!$I$38,2,TRUE)</f>
        <v>750</v>
      </c>
      <c r="C26" s="39">
        <f>VLOOKUP((($A26*0.017)/(1-(($B$8+1)/($C$9+1)))),Data!$H$3:'Data'!$I$38,2,TRUE)</f>
        <v>500</v>
      </c>
      <c r="D26" s="38">
        <f>VLOOKUP((($A26*0.017)/(1-(($D$8+1)/($D$9+1)))),Data!$H$3:'Data'!$I$38,2,TRUE)</f>
        <v>1000</v>
      </c>
      <c r="E26" s="39">
        <f>VLOOKUP((($A26*0.017)/(1-(($D$8+1)/($E$9+1)))),Data!$H$3:'Data'!$I$38,2,TRUE)</f>
        <v>500</v>
      </c>
      <c r="F26" s="38">
        <f>VLOOKUP((($A26*0.017)/(1-(($F$8+1)/($F$9+1)))),Data!$H$3:'Data'!$I$38,2,TRUE)</f>
        <v>1000</v>
      </c>
      <c r="G26" s="39">
        <f>VLOOKUP((($A26*0.017)/(1-(($F$8+1)/($G$9+1)))),Data!$H$3:'Data'!$I$38,2,TRUE)</f>
        <v>750</v>
      </c>
      <c r="H26" s="38">
        <f>VLOOKUP((($A26*0.017)/(1-(($H$8+1)/($H$9+1)))),Data!$H$3:'Data'!$I$38,2,TRUE)</f>
        <v>1100</v>
      </c>
      <c r="I26" s="39">
        <f>VLOOKUP((($A26*0.017)/(1-(($H$8+1)/($I$9+1)))),Data!$H$3:'Data'!$I$38,2,TRUE)</f>
        <v>750</v>
      </c>
      <c r="J26" s="38">
        <f>VLOOKUP((($A26*0.017)/(1-(($J$8+1)/($J$9+1)))),Data!$H$3:'Data'!$I$38,2,TRUE)</f>
        <v>1200</v>
      </c>
      <c r="K26" s="39">
        <f>VLOOKUP((($A26*0.017)/(1-(($J$8+1)/($K$9+1)))),Data!$H$3:'Data'!$I$38,2,TRUE)</f>
        <v>750</v>
      </c>
      <c r="L26" s="38">
        <f>VLOOKUP((($A26*0.017)/(1-(($L$8+1)/($L$9+1)))),Data!$H$3:'Data'!$I$38,2,TRUE)</f>
        <v>1300</v>
      </c>
      <c r="M26" s="39">
        <f>VLOOKUP((($A26*0.017)/(1-(($L$8+1)/($M$9+1)))),Data!$H$3:'Data'!$I$38,2,TRUE)</f>
        <v>750</v>
      </c>
      <c r="N26" s="38">
        <f>VLOOKUP((($A26*0.017)/(1-(($N$8+1)/($N$9+1)))),Data!$H$3:'Data'!$I$38,2,TRUE)</f>
        <v>1500</v>
      </c>
      <c r="O26" s="50">
        <f>VLOOKUP((($A26*0.017)/(1-(($N$8+1)/($O$9+1)))),Data!$H$3:'Data'!$I$38,2,TRUE)</f>
        <v>750</v>
      </c>
    </row>
    <row r="27" spans="1:15" x14ac:dyDescent="0.25">
      <c r="A27" s="56">
        <v>6500</v>
      </c>
      <c r="B27" s="49">
        <f>VLOOKUP((($A27*0.017)/(1-(($B$8+1)/($B$9+1)))),Data!$H$3:'Data'!$I$38,2,TRUE)</f>
        <v>1000</v>
      </c>
      <c r="C27" s="39">
        <f>VLOOKUP((($A27*0.017)/(1-(($B$8+1)/($C$9+1)))),Data!$H$3:'Data'!$I$38,2,TRUE)</f>
        <v>500</v>
      </c>
      <c r="D27" s="38">
        <f>VLOOKUP((($A27*0.017)/(1-(($D$8+1)/($D$9+1)))),Data!$H$3:'Data'!$I$38,2,TRUE)</f>
        <v>1000</v>
      </c>
      <c r="E27" s="39">
        <f>VLOOKUP((($A27*0.017)/(1-(($D$8+1)/($E$9+1)))),Data!$H$3:'Data'!$I$38,2,TRUE)</f>
        <v>500</v>
      </c>
      <c r="F27" s="38">
        <f>VLOOKUP((($A27*0.017)/(1-(($F$8+1)/($F$9+1)))),Data!$H$3:'Data'!$I$38,2,TRUE)</f>
        <v>1000</v>
      </c>
      <c r="G27" s="39">
        <f>VLOOKUP((($A27*0.017)/(1-(($F$8+1)/($G$9+1)))),Data!$H$3:'Data'!$I$38,2,TRUE)</f>
        <v>750</v>
      </c>
      <c r="H27" s="38">
        <f>VLOOKUP((($A27*0.017)/(1-(($H$8+1)/($H$9+1)))),Data!$H$3:'Data'!$I$38,2,TRUE)</f>
        <v>1200</v>
      </c>
      <c r="I27" s="39">
        <f>VLOOKUP((($A27*0.017)/(1-(($H$8+1)/($I$9+1)))),Data!$H$3:'Data'!$I$38,2,TRUE)</f>
        <v>750</v>
      </c>
      <c r="J27" s="38">
        <f>VLOOKUP((($A27*0.017)/(1-(($J$8+1)/($J$9+1)))),Data!$H$3:'Data'!$I$38,2,TRUE)</f>
        <v>1300</v>
      </c>
      <c r="K27" s="39">
        <f>VLOOKUP((($A27*0.017)/(1-(($J$8+1)/($K$9+1)))),Data!$H$3:'Data'!$I$38,2,TRUE)</f>
        <v>750</v>
      </c>
      <c r="L27" s="38">
        <f>VLOOKUP((($A27*0.017)/(1-(($L$8+1)/($L$9+1)))),Data!$H$3:'Data'!$I$38,2,TRUE)</f>
        <v>1500</v>
      </c>
      <c r="M27" s="39">
        <f>VLOOKUP((($A27*0.017)/(1-(($L$8+1)/($M$9+1)))),Data!$H$3:'Data'!$I$38,2,TRUE)</f>
        <v>750</v>
      </c>
      <c r="N27" s="38">
        <f>VLOOKUP((($A27*0.017)/(1-(($N$8+1)/($N$9+1)))),Data!$H$3:'Data'!$I$38,2,TRUE)</f>
        <v>1500</v>
      </c>
      <c r="O27" s="50">
        <f>VLOOKUP((($A27*0.017)/(1-(($N$8+1)/($O$9+1)))),Data!$H$3:'Data'!$I$38,2,TRUE)</f>
        <v>1000</v>
      </c>
    </row>
    <row r="28" spans="1:15" x14ac:dyDescent="0.25">
      <c r="A28" s="56">
        <v>7000</v>
      </c>
      <c r="B28" s="49">
        <f>VLOOKUP((($A28*0.017)/(1-(($B$8+1)/($B$9+1)))),Data!$H$3:'Data'!$I$38,2,TRUE)</f>
        <v>1000</v>
      </c>
      <c r="C28" s="39">
        <f>VLOOKUP((($A28*0.017)/(1-(($B$8+1)/($C$9+1)))),Data!$H$3:'Data'!$I$38,2,TRUE)</f>
        <v>500</v>
      </c>
      <c r="D28" s="38">
        <f>VLOOKUP((($A28*0.017)/(1-(($D$8+1)/($D$9+1)))),Data!$H$3:'Data'!$I$38,2,TRUE)</f>
        <v>1000</v>
      </c>
      <c r="E28" s="39">
        <f>VLOOKUP((($A28*0.017)/(1-(($D$8+1)/($E$9+1)))),Data!$H$3:'Data'!$I$38,2,TRUE)</f>
        <v>750</v>
      </c>
      <c r="F28" s="38">
        <f>VLOOKUP((($A28*0.017)/(1-(($F$8+1)/($F$9+1)))),Data!$H$3:'Data'!$I$38,2,TRUE)</f>
        <v>1100</v>
      </c>
      <c r="G28" s="39">
        <f>VLOOKUP((($A28*0.017)/(1-(($F$8+1)/($G$9+1)))),Data!$H$3:'Data'!$I$38,2,TRUE)</f>
        <v>750</v>
      </c>
      <c r="H28" s="38">
        <f>VLOOKUP((($A28*0.017)/(1-(($H$8+1)/($H$9+1)))),Data!$H$3:'Data'!$I$38,2,TRUE)</f>
        <v>1200</v>
      </c>
      <c r="I28" s="39">
        <f>VLOOKUP((($A28*0.017)/(1-(($H$8+1)/($I$9+1)))),Data!$H$3:'Data'!$I$38,2,TRUE)</f>
        <v>750</v>
      </c>
      <c r="J28" s="38">
        <f>VLOOKUP((($A28*0.017)/(1-(($J$8+1)/($J$9+1)))),Data!$H$3:'Data'!$I$38,2,TRUE)</f>
        <v>1500</v>
      </c>
      <c r="K28" s="39">
        <f>VLOOKUP((($A28*0.017)/(1-(($J$8+1)/($K$9+1)))),Data!$H$3:'Data'!$I$38,2,TRUE)</f>
        <v>750</v>
      </c>
      <c r="L28" s="38">
        <f>VLOOKUP((($A28*0.017)/(1-(($L$8+1)/($L$9+1)))),Data!$H$3:'Data'!$I$38,2,TRUE)</f>
        <v>1500</v>
      </c>
      <c r="M28" s="39">
        <f>VLOOKUP((($A28*0.017)/(1-(($L$8+1)/($M$9+1)))),Data!$H$3:'Data'!$I$38,2,TRUE)</f>
        <v>1000</v>
      </c>
      <c r="N28" s="38">
        <f>VLOOKUP((($A28*0.017)/(1-(($N$8+1)/($N$9+1)))),Data!$H$3:'Data'!$I$38,2,TRUE)</f>
        <v>1750</v>
      </c>
      <c r="O28" s="50">
        <f>VLOOKUP((($A28*0.017)/(1-(($N$8+1)/($O$9+1)))),Data!$H$3:'Data'!$I$38,2,TRUE)</f>
        <v>1000</v>
      </c>
    </row>
    <row r="29" spans="1:15" x14ac:dyDescent="0.25">
      <c r="A29" s="56">
        <v>7500</v>
      </c>
      <c r="B29" s="49">
        <f>VLOOKUP((($A29*0.017)/(1-(($B$8+1)/($B$9+1)))),Data!$H$3:'Data'!$I$38,2,TRUE)</f>
        <v>1000</v>
      </c>
      <c r="C29" s="39">
        <f>VLOOKUP((($A29*0.017)/(1-(($B$8+1)/($C$9+1)))),Data!$H$3:'Data'!$I$38,2,TRUE)</f>
        <v>750</v>
      </c>
      <c r="D29" s="38">
        <f>VLOOKUP((($A29*0.017)/(1-(($D$8+1)/($D$9+1)))),Data!$H$3:'Data'!$I$38,2,TRUE)</f>
        <v>1100</v>
      </c>
      <c r="E29" s="39">
        <f>VLOOKUP((($A29*0.017)/(1-(($D$8+1)/($E$9+1)))),Data!$H$3:'Data'!$I$38,2,TRUE)</f>
        <v>750</v>
      </c>
      <c r="F29" s="38">
        <f>VLOOKUP((($A29*0.017)/(1-(($F$8+1)/($F$9+1)))),Data!$H$3:'Data'!$I$38,2,TRUE)</f>
        <v>1200</v>
      </c>
      <c r="G29" s="39">
        <f>VLOOKUP((($A29*0.017)/(1-(($F$8+1)/($G$9+1)))),Data!$H$3:'Data'!$I$38,2,TRUE)</f>
        <v>750</v>
      </c>
      <c r="H29" s="38">
        <f>VLOOKUP((($A29*0.017)/(1-(($H$8+1)/($H$9+1)))),Data!$H$3:'Data'!$I$38,2,TRUE)</f>
        <v>1300</v>
      </c>
      <c r="I29" s="39">
        <f>VLOOKUP((($A29*0.017)/(1-(($H$8+1)/($I$9+1)))),Data!$H$3:'Data'!$I$38,2,TRUE)</f>
        <v>750</v>
      </c>
      <c r="J29" s="38">
        <f>VLOOKUP((($A29*0.017)/(1-(($J$8+1)/($J$9+1)))),Data!$H$3:'Data'!$I$38,2,TRUE)</f>
        <v>1500</v>
      </c>
      <c r="K29" s="39">
        <f>VLOOKUP((($A29*0.017)/(1-(($J$8+1)/($K$9+1)))),Data!$H$3:'Data'!$I$38,2,TRUE)</f>
        <v>1000</v>
      </c>
      <c r="L29" s="38">
        <f>VLOOKUP((($A29*0.017)/(1-(($L$8+1)/($L$9+1)))),Data!$H$3:'Data'!$I$38,2,TRUE)</f>
        <v>1750</v>
      </c>
      <c r="M29" s="39">
        <f>VLOOKUP((($A29*0.017)/(1-(($L$8+1)/($M$9+1)))),Data!$H$3:'Data'!$I$38,2,TRUE)</f>
        <v>1000</v>
      </c>
      <c r="N29" s="38">
        <f>VLOOKUP((($A29*0.017)/(1-(($N$8+1)/($N$9+1)))),Data!$H$3:'Data'!$I$38,2,TRUE)</f>
        <v>1750</v>
      </c>
      <c r="O29" s="50">
        <f>VLOOKUP((($A29*0.017)/(1-(($N$8+1)/($O$9+1)))),Data!$H$3:'Data'!$I$38,2,TRUE)</f>
        <v>1000</v>
      </c>
    </row>
    <row r="30" spans="1:15" x14ac:dyDescent="0.25">
      <c r="A30" s="56">
        <v>8000</v>
      </c>
      <c r="B30" s="49">
        <f>VLOOKUP((($A30*0.017)/(1-(($B$8+1)/($B$9+1)))),Data!$H$3:'Data'!$I$38,2,TRUE)</f>
        <v>1000</v>
      </c>
      <c r="C30" s="39">
        <f>VLOOKUP((($A30*0.017)/(1-(($B$8+1)/($C$9+1)))),Data!$H$3:'Data'!$I$38,2,TRUE)</f>
        <v>750</v>
      </c>
      <c r="D30" s="38">
        <f>VLOOKUP((($A30*0.017)/(1-(($D$8+1)/($D$9+1)))),Data!$H$3:'Data'!$I$38,2,TRUE)</f>
        <v>1100</v>
      </c>
      <c r="E30" s="39">
        <f>VLOOKUP((($A30*0.017)/(1-(($D$8+1)/($E$9+1)))),Data!$H$3:'Data'!$I$38,2,TRUE)</f>
        <v>750</v>
      </c>
      <c r="F30" s="38">
        <f>VLOOKUP((($A30*0.017)/(1-(($F$8+1)/($F$9+1)))),Data!$H$3:'Data'!$I$38,2,TRUE)</f>
        <v>1300</v>
      </c>
      <c r="G30" s="39">
        <f>VLOOKUP((($A30*0.017)/(1-(($F$8+1)/($G$9+1)))),Data!$H$3:'Data'!$I$38,2,TRUE)</f>
        <v>750</v>
      </c>
      <c r="H30" s="38">
        <f>VLOOKUP((($A30*0.017)/(1-(($H$8+1)/($H$9+1)))),Data!$H$3:'Data'!$I$38,2,TRUE)</f>
        <v>1500</v>
      </c>
      <c r="I30" s="39">
        <f>VLOOKUP((($A30*0.017)/(1-(($H$8+1)/($I$9+1)))),Data!$H$3:'Data'!$I$38,2,TRUE)</f>
        <v>750</v>
      </c>
      <c r="J30" s="38">
        <f>VLOOKUP((($A30*0.017)/(1-(($J$8+1)/($J$9+1)))),Data!$H$3:'Data'!$I$38,2,TRUE)</f>
        <v>1500</v>
      </c>
      <c r="K30" s="39">
        <f>VLOOKUP((($A30*0.017)/(1-(($J$8+1)/($K$9+1)))),Data!$H$3:'Data'!$I$38,2,TRUE)</f>
        <v>1000</v>
      </c>
      <c r="L30" s="38">
        <f>VLOOKUP((($A30*0.017)/(1-(($L$8+1)/($L$9+1)))),Data!$H$3:'Data'!$I$38,2,TRUE)</f>
        <v>1750</v>
      </c>
      <c r="M30" s="39">
        <f>VLOOKUP((($A30*0.017)/(1-(($L$8+1)/($M$9+1)))),Data!$H$3:'Data'!$I$38,2,TRUE)</f>
        <v>1000</v>
      </c>
      <c r="N30" s="38">
        <f>VLOOKUP((($A30*0.017)/(1-(($N$8+1)/($N$9+1)))),Data!$H$3:'Data'!$I$38,2,TRUE)</f>
        <v>2000</v>
      </c>
      <c r="O30" s="50">
        <f>VLOOKUP((($A30*0.017)/(1-(($N$8+1)/($O$9+1)))),Data!$H$3:'Data'!$I$38,2,TRUE)</f>
        <v>1000</v>
      </c>
    </row>
    <row r="31" spans="1:15" x14ac:dyDescent="0.25">
      <c r="A31" s="56">
        <v>8500</v>
      </c>
      <c r="B31" s="49">
        <f>VLOOKUP((($A31*0.017)/(1-(($B$8+1)/($B$9+1)))),Data!$H$3:'Data'!$I$38,2,TRUE)</f>
        <v>1100</v>
      </c>
      <c r="C31" s="39">
        <f>VLOOKUP((($A31*0.017)/(1-(($B$8+1)/($C$9+1)))),Data!$H$3:'Data'!$I$38,2,TRUE)</f>
        <v>750</v>
      </c>
      <c r="D31" s="38">
        <f>VLOOKUP((($A31*0.017)/(1-(($D$8+1)/($D$9+1)))),Data!$H$3:'Data'!$I$38,2,TRUE)</f>
        <v>1200</v>
      </c>
      <c r="E31" s="39">
        <f>VLOOKUP((($A31*0.017)/(1-(($D$8+1)/($E$9+1)))),Data!$H$3:'Data'!$I$38,2,TRUE)</f>
        <v>750</v>
      </c>
      <c r="F31" s="38">
        <f>VLOOKUP((($A31*0.017)/(1-(($F$8+1)/($F$9+1)))),Data!$H$3:'Data'!$I$38,2,TRUE)</f>
        <v>1500</v>
      </c>
      <c r="G31" s="39">
        <f>VLOOKUP((($A31*0.017)/(1-(($F$8+1)/($G$9+1)))),Data!$H$3:'Data'!$I$38,2,TRUE)</f>
        <v>750</v>
      </c>
      <c r="H31" s="38">
        <f>VLOOKUP((($A31*0.017)/(1-(($H$8+1)/($H$9+1)))),Data!$H$3:'Data'!$I$38,2,TRUE)</f>
        <v>1500</v>
      </c>
      <c r="I31" s="39">
        <f>VLOOKUP((($A31*0.017)/(1-(($H$8+1)/($I$9+1)))),Data!$H$3:'Data'!$I$38,2,TRUE)</f>
        <v>1000</v>
      </c>
      <c r="J31" s="38">
        <f>VLOOKUP((($A31*0.017)/(1-(($J$8+1)/($J$9+1)))),Data!$H$3:'Data'!$I$38,2,TRUE)</f>
        <v>1750</v>
      </c>
      <c r="K31" s="39">
        <f>VLOOKUP((($A31*0.017)/(1-(($J$8+1)/($K$9+1)))),Data!$H$3:'Data'!$I$38,2,TRUE)</f>
        <v>1000</v>
      </c>
      <c r="L31" s="38">
        <f>VLOOKUP((($A31*0.017)/(1-(($L$8+1)/($L$9+1)))),Data!$H$3:'Data'!$I$38,2,TRUE)</f>
        <v>1750</v>
      </c>
      <c r="M31" s="39">
        <f>VLOOKUP((($A31*0.017)/(1-(($L$8+1)/($M$9+1)))),Data!$H$3:'Data'!$I$38,2,TRUE)</f>
        <v>1000</v>
      </c>
      <c r="N31" s="38">
        <f>VLOOKUP((($A31*0.017)/(1-(($N$8+1)/($N$9+1)))),Data!$H$3:'Data'!$I$38,2,TRUE)</f>
        <v>2000</v>
      </c>
      <c r="O31" s="50">
        <f>VLOOKUP((($A31*0.017)/(1-(($N$8+1)/($O$9+1)))),Data!$H$3:'Data'!$I$38,2,TRUE)</f>
        <v>1100</v>
      </c>
    </row>
    <row r="32" spans="1:15" x14ac:dyDescent="0.25">
      <c r="A32" s="56">
        <v>9000</v>
      </c>
      <c r="B32" s="49">
        <f>VLOOKUP((($A32*0.017)/(1-(($B$8+1)/($B$9+1)))),Data!$H$3:'Data'!$I$38,2,TRUE)</f>
        <v>1100</v>
      </c>
      <c r="C32" s="39">
        <f>VLOOKUP((($A32*0.017)/(1-(($B$8+1)/($C$9+1)))),Data!$H$3:'Data'!$I$38,2,TRUE)</f>
        <v>750</v>
      </c>
      <c r="D32" s="38">
        <f>VLOOKUP((($A32*0.017)/(1-(($D$8+1)/($D$9+1)))),Data!$H$3:'Data'!$I$38,2,TRUE)</f>
        <v>1300</v>
      </c>
      <c r="E32" s="39">
        <f>VLOOKUP((($A32*0.017)/(1-(($D$8+1)/($E$9+1)))),Data!$H$3:'Data'!$I$38,2,TRUE)</f>
        <v>750</v>
      </c>
      <c r="F32" s="38">
        <f>VLOOKUP((($A32*0.017)/(1-(($F$8+1)/($F$9+1)))),Data!$H$3:'Data'!$I$38,2,TRUE)</f>
        <v>1500</v>
      </c>
      <c r="G32" s="39">
        <f>VLOOKUP((($A32*0.017)/(1-(($F$8+1)/($G$9+1)))),Data!$H$3:'Data'!$I$38,2,TRUE)</f>
        <v>1000</v>
      </c>
      <c r="H32" s="38">
        <f>VLOOKUP((($A32*0.017)/(1-(($H$8+1)/($H$9+1)))),Data!$H$3:'Data'!$I$38,2,TRUE)</f>
        <v>1750</v>
      </c>
      <c r="I32" s="39">
        <f>VLOOKUP((($A32*0.017)/(1-(($H$8+1)/($I$9+1)))),Data!$H$3:'Data'!$I$38,2,TRUE)</f>
        <v>1000</v>
      </c>
      <c r="J32" s="38">
        <f>VLOOKUP((($A32*0.017)/(1-(($J$8+1)/($J$9+1)))),Data!$H$3:'Data'!$I$38,2,TRUE)</f>
        <v>1750</v>
      </c>
      <c r="K32" s="39">
        <f>VLOOKUP((($A32*0.017)/(1-(($J$8+1)/($K$9+1)))),Data!$H$3:'Data'!$I$38,2,TRUE)</f>
        <v>1000</v>
      </c>
      <c r="L32" s="38">
        <f>VLOOKUP((($A32*0.017)/(1-(($L$8+1)/($L$9+1)))),Data!$H$3:'Data'!$I$38,2,TRUE)</f>
        <v>2000</v>
      </c>
      <c r="M32" s="39">
        <f>VLOOKUP((($A32*0.017)/(1-(($L$8+1)/($M$9+1)))),Data!$H$3:'Data'!$I$38,2,TRUE)</f>
        <v>1000</v>
      </c>
      <c r="N32" s="38">
        <f>VLOOKUP((($A32*0.017)/(1-(($N$8+1)/($N$9+1)))),Data!$H$3:'Data'!$I$38,2,TRUE)</f>
        <v>2000</v>
      </c>
      <c r="O32" s="50">
        <f>VLOOKUP((($A32*0.017)/(1-(($N$8+1)/($O$9+1)))),Data!$H$3:'Data'!$I$38,2,TRUE)</f>
        <v>1100</v>
      </c>
    </row>
    <row r="33" spans="1:15" x14ac:dyDescent="0.25">
      <c r="A33" s="56">
        <v>9500</v>
      </c>
      <c r="B33" s="49">
        <f>VLOOKUP((($A33*0.017)/(1-(($B$8+1)/($B$9+1)))),Data!$H$3:'Data'!$I$38,2,TRUE)</f>
        <v>1200</v>
      </c>
      <c r="C33" s="39">
        <f>VLOOKUP((($A33*0.017)/(1-(($B$8+1)/($C$9+1)))),Data!$H$3:'Data'!$I$38,2,TRUE)</f>
        <v>750</v>
      </c>
      <c r="D33" s="38">
        <f>VLOOKUP((($A33*0.017)/(1-(($D$8+1)/($D$9+1)))),Data!$H$3:'Data'!$I$38,2,TRUE)</f>
        <v>1300</v>
      </c>
      <c r="E33" s="39">
        <f>VLOOKUP((($A33*0.017)/(1-(($D$8+1)/($E$9+1)))),Data!$H$3:'Data'!$I$38,2,TRUE)</f>
        <v>750</v>
      </c>
      <c r="F33" s="38">
        <f>VLOOKUP((($A33*0.017)/(1-(($F$8+1)/($F$9+1)))),Data!$H$3:'Data'!$I$38,2,TRUE)</f>
        <v>1500</v>
      </c>
      <c r="G33" s="39">
        <f>VLOOKUP((($A33*0.017)/(1-(($F$8+1)/($G$9+1)))),Data!$H$3:'Data'!$I$38,2,TRUE)</f>
        <v>1000</v>
      </c>
      <c r="H33" s="38">
        <f>VLOOKUP((($A33*0.017)/(1-(($H$8+1)/($H$9+1)))),Data!$H$3:'Data'!$I$38,2,TRUE)</f>
        <v>1750</v>
      </c>
      <c r="I33" s="39">
        <f>VLOOKUP((($A33*0.017)/(1-(($H$8+1)/($I$9+1)))),Data!$H$3:'Data'!$I$38,2,TRUE)</f>
        <v>1000</v>
      </c>
      <c r="J33" s="38">
        <f>VLOOKUP((($A33*0.017)/(1-(($J$8+1)/($J$9+1)))),Data!$H$3:'Data'!$I$38,2,TRUE)</f>
        <v>2000</v>
      </c>
      <c r="K33" s="39">
        <f>VLOOKUP((($A33*0.017)/(1-(($J$8+1)/($K$9+1)))),Data!$H$3:'Data'!$I$38,2,TRUE)</f>
        <v>1000</v>
      </c>
      <c r="L33" s="38">
        <f>VLOOKUP((($A33*0.017)/(1-(($L$8+1)/($L$9+1)))),Data!$H$3:'Data'!$I$38,2,TRUE)</f>
        <v>2000</v>
      </c>
      <c r="M33" s="39">
        <f>VLOOKUP((($A33*0.017)/(1-(($L$8+1)/($M$9+1)))),Data!$H$3:'Data'!$I$38,2,TRUE)</f>
        <v>1100</v>
      </c>
      <c r="N33" s="38">
        <f>VLOOKUP((($A33*0.017)/(1-(($N$8+1)/($N$9+1)))),Data!$H$3:'Data'!$I$38,2,TRUE)</f>
        <v>2250</v>
      </c>
      <c r="O33" s="50">
        <f>VLOOKUP((($A33*0.017)/(1-(($N$8+1)/($O$9+1)))),Data!$H$3:'Data'!$I$38,2,TRUE)</f>
        <v>1200</v>
      </c>
    </row>
    <row r="34" spans="1:15" x14ac:dyDescent="0.25">
      <c r="A34" s="56">
        <v>10000</v>
      </c>
      <c r="B34" s="49">
        <f>VLOOKUP((($A34*0.017)/(1-(($B$8+1)/($B$9+1)))),Data!$H$3:'Data'!$I$38,2,TRUE)</f>
        <v>1200</v>
      </c>
      <c r="C34" s="39">
        <f>VLOOKUP((($A34*0.017)/(1-(($B$8+1)/($C$9+1)))),Data!$H$3:'Data'!$I$38,2,TRUE)</f>
        <v>750</v>
      </c>
      <c r="D34" s="38">
        <f>VLOOKUP((($A34*0.017)/(1-(($D$8+1)/($D$9+1)))),Data!$H$3:'Data'!$I$38,2,TRUE)</f>
        <v>1500</v>
      </c>
      <c r="E34" s="39">
        <f>VLOOKUP((($A34*0.017)/(1-(($D$8+1)/($E$9+1)))),Data!$H$3:'Data'!$I$38,2,TRUE)</f>
        <v>1000</v>
      </c>
      <c r="F34" s="38">
        <f>VLOOKUP((($A34*0.017)/(1-(($F$8+1)/($F$9+1)))),Data!$H$3:'Data'!$I$38,2,TRUE)</f>
        <v>1750</v>
      </c>
      <c r="G34" s="39">
        <f>VLOOKUP((($A34*0.017)/(1-(($F$8+1)/($G$9+1)))),Data!$H$3:'Data'!$I$38,2,TRUE)</f>
        <v>1000</v>
      </c>
      <c r="H34" s="38">
        <f>VLOOKUP((($A34*0.017)/(1-(($H$8+1)/($H$9+1)))),Data!$H$3:'Data'!$I$38,2,TRUE)</f>
        <v>1750</v>
      </c>
      <c r="I34" s="39">
        <f>VLOOKUP((($A34*0.017)/(1-(($H$8+1)/($I$9+1)))),Data!$H$3:'Data'!$I$38,2,TRUE)</f>
        <v>1000</v>
      </c>
      <c r="J34" s="38">
        <f>VLOOKUP((($A34*0.017)/(1-(($J$8+1)/($J$9+1)))),Data!$H$3:'Data'!$I$38,2,TRUE)</f>
        <v>2000</v>
      </c>
      <c r="K34" s="39">
        <f>VLOOKUP((($A34*0.017)/(1-(($J$8+1)/($K$9+1)))),Data!$H$3:'Data'!$I$38,2,TRUE)</f>
        <v>1100</v>
      </c>
      <c r="L34" s="38">
        <f>VLOOKUP((($A34*0.017)/(1-(($L$8+1)/($L$9+1)))),Data!$H$3:'Data'!$I$38,2,TRUE)</f>
        <v>2250</v>
      </c>
      <c r="M34" s="39">
        <f>VLOOKUP((($A34*0.017)/(1-(($L$8+1)/($M$9+1)))),Data!$H$3:'Data'!$I$38,2,TRUE)</f>
        <v>1200</v>
      </c>
      <c r="N34" s="38">
        <f>VLOOKUP((($A34*0.017)/(1-(($N$8+1)/($N$9+1)))),Data!$H$3:'Data'!$I$38,2,TRUE)</f>
        <v>2250</v>
      </c>
      <c r="O34" s="50">
        <f>VLOOKUP((($A34*0.017)/(1-(($N$8+1)/($O$9+1)))),Data!$H$3:'Data'!$I$38,2,TRUE)</f>
        <v>1200</v>
      </c>
    </row>
    <row r="35" spans="1:15" x14ac:dyDescent="0.25">
      <c r="A35" s="56">
        <v>10500</v>
      </c>
      <c r="B35" s="49">
        <f>VLOOKUP((($A35*0.017)/(1-(($B$8+1)/($B$9+1)))),Data!$H$3:'Data'!$I$38,2,TRUE)</f>
        <v>1300</v>
      </c>
      <c r="C35" s="39">
        <f>VLOOKUP((($A35*0.017)/(1-(($B$8+1)/($C$9+1)))),Data!$H$3:'Data'!$I$38,2,TRUE)</f>
        <v>750</v>
      </c>
      <c r="D35" s="38">
        <f>VLOOKUP((($A35*0.017)/(1-(($D$8+1)/($D$9+1)))),Data!$H$3:'Data'!$I$38,2,TRUE)</f>
        <v>1500</v>
      </c>
      <c r="E35" s="39">
        <f>VLOOKUP((($A35*0.017)/(1-(($D$8+1)/($E$9+1)))),Data!$H$3:'Data'!$I$38,2,TRUE)</f>
        <v>1000</v>
      </c>
      <c r="F35" s="38">
        <f>VLOOKUP((($A35*0.017)/(1-(($F$8+1)/($F$9+1)))),Data!$H$3:'Data'!$I$38,2,TRUE)</f>
        <v>1750</v>
      </c>
      <c r="G35" s="39">
        <f>VLOOKUP((($A35*0.017)/(1-(($F$8+1)/($G$9+1)))),Data!$H$3:'Data'!$I$38,2,TRUE)</f>
        <v>1000</v>
      </c>
      <c r="H35" s="38">
        <f>VLOOKUP((($A35*0.017)/(1-(($H$8+1)/($H$9+1)))),Data!$H$3:'Data'!$I$38,2,TRUE)</f>
        <v>2000</v>
      </c>
      <c r="I35" s="39">
        <f>VLOOKUP((($A35*0.017)/(1-(($H$8+1)/($I$9+1)))),Data!$H$3:'Data'!$I$38,2,TRUE)</f>
        <v>1000</v>
      </c>
      <c r="J35" s="38">
        <f>VLOOKUP((($A35*0.017)/(1-(($J$8+1)/($J$9+1)))),Data!$H$3:'Data'!$I$38,2,TRUE)</f>
        <v>2000</v>
      </c>
      <c r="K35" s="39">
        <f>VLOOKUP((($A35*0.017)/(1-(($J$8+1)/($K$9+1)))),Data!$H$3:'Data'!$I$38,2,TRUE)</f>
        <v>1100</v>
      </c>
      <c r="L35" s="38">
        <f>VLOOKUP((($A35*0.017)/(1-(($L$8+1)/($L$9+1)))),Data!$H$3:'Data'!$I$38,2,TRUE)</f>
        <v>2250</v>
      </c>
      <c r="M35" s="39">
        <f>VLOOKUP((($A35*0.017)/(1-(($L$8+1)/($M$9+1)))),Data!$H$3:'Data'!$I$38,2,TRUE)</f>
        <v>1200</v>
      </c>
      <c r="N35" s="38">
        <f>VLOOKUP((($A35*0.017)/(1-(($N$8+1)/($N$9+1)))),Data!$H$3:'Data'!$I$38,2,TRUE)</f>
        <v>2500</v>
      </c>
      <c r="O35" s="50">
        <f>VLOOKUP((($A35*0.017)/(1-(($N$8+1)/($O$9+1)))),Data!$H$3:'Data'!$I$38,2,TRUE)</f>
        <v>1300</v>
      </c>
    </row>
    <row r="36" spans="1:15" x14ac:dyDescent="0.25">
      <c r="A36" s="56">
        <v>11000</v>
      </c>
      <c r="B36" s="49">
        <f>VLOOKUP((($A36*0.017)/(1-(($B$8+1)/($B$9+1)))),Data!$H$3:'Data'!$I$38,2,TRUE)</f>
        <v>1500</v>
      </c>
      <c r="C36" s="39">
        <f>VLOOKUP((($A36*0.017)/(1-(($B$8+1)/($C$9+1)))),Data!$H$3:'Data'!$I$38,2,TRUE)</f>
        <v>750</v>
      </c>
      <c r="D36" s="38">
        <f>VLOOKUP((($A36*0.017)/(1-(($D$8+1)/($D$9+1)))),Data!$H$3:'Data'!$I$38,2,TRUE)</f>
        <v>1500</v>
      </c>
      <c r="E36" s="39">
        <f>VLOOKUP((($A36*0.017)/(1-(($D$8+1)/($E$9+1)))),Data!$H$3:'Data'!$I$38,2,TRUE)</f>
        <v>1000</v>
      </c>
      <c r="F36" s="38">
        <f>VLOOKUP((($A36*0.017)/(1-(($F$8+1)/($F$9+1)))),Data!$H$3:'Data'!$I$38,2,TRUE)</f>
        <v>1750</v>
      </c>
      <c r="G36" s="39">
        <f>VLOOKUP((($A36*0.017)/(1-(($F$8+1)/($G$9+1)))),Data!$H$3:'Data'!$I$38,2,TRUE)</f>
        <v>1000</v>
      </c>
      <c r="H36" s="38">
        <f>VLOOKUP((($A36*0.017)/(1-(($H$8+1)/($H$9+1)))),Data!$H$3:'Data'!$I$38,2,TRUE)</f>
        <v>2000</v>
      </c>
      <c r="I36" s="39">
        <f>VLOOKUP((($A36*0.017)/(1-(($H$8+1)/($I$9+1)))),Data!$H$3:'Data'!$I$38,2,TRUE)</f>
        <v>1100</v>
      </c>
      <c r="J36" s="38">
        <f>VLOOKUP((($A36*0.017)/(1-(($J$8+1)/($J$9+1)))),Data!$H$3:'Data'!$I$38,2,TRUE)</f>
        <v>2250</v>
      </c>
      <c r="K36" s="39">
        <f>VLOOKUP((($A36*0.017)/(1-(($J$8+1)/($K$9+1)))),Data!$H$3:'Data'!$I$38,2,TRUE)</f>
        <v>1200</v>
      </c>
      <c r="L36" s="38">
        <f>VLOOKUP((($A36*0.017)/(1-(($L$8+1)/($L$9+1)))),Data!$H$3:'Data'!$I$38,2,TRUE)</f>
        <v>2250</v>
      </c>
      <c r="M36" s="39">
        <f>VLOOKUP((($A36*0.017)/(1-(($L$8+1)/($M$9+1)))),Data!$H$3:'Data'!$I$38,2,TRUE)</f>
        <v>1300</v>
      </c>
      <c r="N36" s="38">
        <f>VLOOKUP((($A36*0.017)/(1-(($N$8+1)/($N$9+1)))),Data!$H$3:'Data'!$I$38,2,TRUE)</f>
        <v>2500</v>
      </c>
      <c r="O36" s="50">
        <f>VLOOKUP((($A36*0.017)/(1-(($N$8+1)/($O$9+1)))),Data!$H$3:'Data'!$I$38,2,TRUE)</f>
        <v>1500</v>
      </c>
    </row>
    <row r="37" spans="1:15" x14ac:dyDescent="0.25">
      <c r="A37" s="56">
        <v>11500</v>
      </c>
      <c r="B37" s="49">
        <f>VLOOKUP((($A37*0.017)/(1-(($B$8+1)/($B$9+1)))),Data!$H$3:'Data'!$I$38,2,TRUE)</f>
        <v>1500</v>
      </c>
      <c r="C37" s="39">
        <f>VLOOKUP((($A37*0.017)/(1-(($B$8+1)/($C$9+1)))),Data!$H$3:'Data'!$I$38,2,TRUE)</f>
        <v>1000</v>
      </c>
      <c r="D37" s="38">
        <f>VLOOKUP((($A37*0.017)/(1-(($D$8+1)/($D$9+1)))),Data!$H$3:'Data'!$I$38,2,TRUE)</f>
        <v>1750</v>
      </c>
      <c r="E37" s="39">
        <f>VLOOKUP((($A37*0.017)/(1-(($D$8+1)/($E$9+1)))),Data!$H$3:'Data'!$I$38,2,TRUE)</f>
        <v>1000</v>
      </c>
      <c r="F37" s="38">
        <f>VLOOKUP((($A37*0.017)/(1-(($F$8+1)/($F$9+1)))),Data!$H$3:'Data'!$I$38,2,TRUE)</f>
        <v>2000</v>
      </c>
      <c r="G37" s="39">
        <f>VLOOKUP((($A37*0.017)/(1-(($F$8+1)/($G$9+1)))),Data!$H$3:'Data'!$I$38,2,TRUE)</f>
        <v>1000</v>
      </c>
      <c r="H37" s="38">
        <f>VLOOKUP((($A37*0.017)/(1-(($H$8+1)/($H$9+1)))),Data!$H$3:'Data'!$I$38,2,TRUE)</f>
        <v>2000</v>
      </c>
      <c r="I37" s="39">
        <f>VLOOKUP((($A37*0.017)/(1-(($H$8+1)/($I$9+1)))),Data!$H$3:'Data'!$I$38,2,TRUE)</f>
        <v>1100</v>
      </c>
      <c r="J37" s="38">
        <f>VLOOKUP((($A37*0.017)/(1-(($J$8+1)/($J$9+1)))),Data!$H$3:'Data'!$I$38,2,TRUE)</f>
        <v>2250</v>
      </c>
      <c r="K37" s="39">
        <f>VLOOKUP((($A37*0.017)/(1-(($J$8+1)/($K$9+1)))),Data!$H$3:'Data'!$I$38,2,TRUE)</f>
        <v>1200</v>
      </c>
      <c r="L37" s="38">
        <f>VLOOKUP((($A37*0.017)/(1-(($L$8+1)/($L$9+1)))),Data!$H$3:'Data'!$I$38,2,TRUE)</f>
        <v>2500</v>
      </c>
      <c r="M37" s="39">
        <f>VLOOKUP((($A37*0.017)/(1-(($L$8+1)/($M$9+1)))),Data!$H$3:'Data'!$I$38,2,TRUE)</f>
        <v>1300</v>
      </c>
      <c r="N37" s="38">
        <f>VLOOKUP((($A37*0.017)/(1-(($N$8+1)/($N$9+1)))),Data!$H$3:'Data'!$I$38,2,TRUE)</f>
        <v>2750</v>
      </c>
      <c r="O37" s="50">
        <f>VLOOKUP((($A37*0.017)/(1-(($N$8+1)/($O$9+1)))),Data!$H$3:'Data'!$I$38,2,TRUE)</f>
        <v>1500</v>
      </c>
    </row>
    <row r="38" spans="1:15" x14ac:dyDescent="0.25">
      <c r="A38" s="56">
        <v>12000</v>
      </c>
      <c r="B38" s="49">
        <f>VLOOKUP((($A38*0.017)/(1-(($B$8+1)/($B$9+1)))),Data!$H$3:'Data'!$I$38,2,TRUE)</f>
        <v>1500</v>
      </c>
      <c r="C38" s="39">
        <f>VLOOKUP((($A38*0.017)/(1-(($B$8+1)/($C$9+1)))),Data!$H$3:'Data'!$I$38,2,TRUE)</f>
        <v>1000</v>
      </c>
      <c r="D38" s="38">
        <f>VLOOKUP((($A38*0.017)/(1-(($D$8+1)/($D$9+1)))),Data!$H$3:'Data'!$I$38,2,TRUE)</f>
        <v>1750</v>
      </c>
      <c r="E38" s="39">
        <f>VLOOKUP((($A38*0.017)/(1-(($D$8+1)/($E$9+1)))),Data!$H$3:'Data'!$I$38,2,TRUE)</f>
        <v>1000</v>
      </c>
      <c r="F38" s="38">
        <f>VLOOKUP((($A38*0.017)/(1-(($F$8+1)/($F$9+1)))),Data!$H$3:'Data'!$I$38,2,TRUE)</f>
        <v>2000</v>
      </c>
      <c r="G38" s="39">
        <f>VLOOKUP((($A38*0.017)/(1-(($F$8+1)/($G$9+1)))),Data!$H$3:'Data'!$I$38,2,TRUE)</f>
        <v>1100</v>
      </c>
      <c r="H38" s="38">
        <f>VLOOKUP((($A38*0.017)/(1-(($H$8+1)/($H$9+1)))),Data!$H$3:'Data'!$I$38,2,TRUE)</f>
        <v>2250</v>
      </c>
      <c r="I38" s="39">
        <f>VLOOKUP((($A38*0.017)/(1-(($H$8+1)/($I$9+1)))),Data!$H$3:'Data'!$I$38,2,TRUE)</f>
        <v>1200</v>
      </c>
      <c r="J38" s="38">
        <f>VLOOKUP((($A38*0.017)/(1-(($J$8+1)/($J$9+1)))),Data!$H$3:'Data'!$I$38,2,TRUE)</f>
        <v>2250</v>
      </c>
      <c r="K38" s="39">
        <f>VLOOKUP((($A38*0.017)/(1-(($J$8+1)/($K$9+1)))),Data!$H$3:'Data'!$I$38,2,TRUE)</f>
        <v>1300</v>
      </c>
      <c r="L38" s="38">
        <f>VLOOKUP((($A38*0.017)/(1-(($L$8+1)/($L$9+1)))),Data!$H$3:'Data'!$I$38,2,TRUE)</f>
        <v>2500</v>
      </c>
      <c r="M38" s="39">
        <f>VLOOKUP((($A38*0.017)/(1-(($L$8+1)/($M$9+1)))),Data!$H$3:'Data'!$I$38,2,TRUE)</f>
        <v>1500</v>
      </c>
      <c r="N38" s="38">
        <f>VLOOKUP((($A38*0.017)/(1-(($N$8+1)/($N$9+1)))),Data!$H$3:'Data'!$I$38,2,TRUE)</f>
        <v>2750</v>
      </c>
      <c r="O38" s="50">
        <f>VLOOKUP((($A38*0.017)/(1-(($N$8+1)/($O$9+1)))),Data!$H$3:'Data'!$I$38,2,TRUE)</f>
        <v>1500</v>
      </c>
    </row>
    <row r="39" spans="1:15" x14ac:dyDescent="0.25">
      <c r="A39" s="56">
        <v>12500</v>
      </c>
      <c r="B39" s="49">
        <f>VLOOKUP((($A39*0.017)/(1-(($B$8+1)/($B$9+1)))),Data!$H$3:'Data'!$I$38,2,TRUE)</f>
        <v>1500</v>
      </c>
      <c r="C39" s="39">
        <f>VLOOKUP((($A39*0.017)/(1-(($B$8+1)/($C$9+1)))),Data!$H$3:'Data'!$I$38,2,TRUE)</f>
        <v>1000</v>
      </c>
      <c r="D39" s="38">
        <f>VLOOKUP((($A39*0.017)/(1-(($D$8+1)/($D$9+1)))),Data!$H$3:'Data'!$I$38,2,TRUE)</f>
        <v>1750</v>
      </c>
      <c r="E39" s="39">
        <f>VLOOKUP((($A39*0.017)/(1-(($D$8+1)/($E$9+1)))),Data!$H$3:'Data'!$I$38,2,TRUE)</f>
        <v>1000</v>
      </c>
      <c r="F39" s="38">
        <f>VLOOKUP((($A39*0.017)/(1-(($F$8+1)/($F$9+1)))),Data!$H$3:'Data'!$I$38,2,TRUE)</f>
        <v>2000</v>
      </c>
      <c r="G39" s="39">
        <f>VLOOKUP((($A39*0.017)/(1-(($F$8+1)/($G$9+1)))),Data!$H$3:'Data'!$I$38,2,TRUE)</f>
        <v>1100</v>
      </c>
      <c r="H39" s="38">
        <f>VLOOKUP((($A39*0.017)/(1-(($H$8+1)/($H$9+1)))),Data!$H$3:'Data'!$I$38,2,TRUE)</f>
        <v>2250</v>
      </c>
      <c r="I39" s="39">
        <f>VLOOKUP((($A39*0.017)/(1-(($H$8+1)/($I$9+1)))),Data!$H$3:'Data'!$I$38,2,TRUE)</f>
        <v>1200</v>
      </c>
      <c r="J39" s="38">
        <f>VLOOKUP((($A39*0.017)/(1-(($J$8+1)/($J$9+1)))),Data!$H$3:'Data'!$I$38,2,TRUE)</f>
        <v>2500</v>
      </c>
      <c r="K39" s="39">
        <f>VLOOKUP((($A39*0.017)/(1-(($J$8+1)/($K$9+1)))),Data!$H$3:'Data'!$I$38,2,TRUE)</f>
        <v>1300</v>
      </c>
      <c r="L39" s="38">
        <f>VLOOKUP((($A39*0.017)/(1-(($L$8+1)/($L$9+1)))),Data!$H$3:'Data'!$I$38,2,TRUE)</f>
        <v>2750</v>
      </c>
      <c r="M39" s="39">
        <f>VLOOKUP((($A39*0.017)/(1-(($L$8+1)/($M$9+1)))),Data!$H$3:'Data'!$I$38,2,TRUE)</f>
        <v>1500</v>
      </c>
      <c r="N39" s="38">
        <f>VLOOKUP((($A39*0.017)/(1-(($N$8+1)/($N$9+1)))),Data!$H$3:'Data'!$I$38,2,TRUE)</f>
        <v>3000</v>
      </c>
      <c r="O39" s="50">
        <f>VLOOKUP((($A39*0.017)/(1-(($N$8+1)/($O$9+1)))),Data!$H$3:'Data'!$I$38,2,TRUE)</f>
        <v>1500</v>
      </c>
    </row>
    <row r="40" spans="1:15" x14ac:dyDescent="0.25">
      <c r="A40" s="56">
        <v>13000</v>
      </c>
      <c r="B40" s="49">
        <f>VLOOKUP((($A40*0.017)/(1-(($B$8+1)/($B$9+1)))),Data!$H$3:'Data'!$I$38,2,TRUE)</f>
        <v>1750</v>
      </c>
      <c r="C40" s="39">
        <f>VLOOKUP((($A40*0.017)/(1-(($B$8+1)/($C$9+1)))),Data!$H$3:'Data'!$I$38,2,TRUE)</f>
        <v>1000</v>
      </c>
      <c r="D40" s="38">
        <f>VLOOKUP((($A40*0.017)/(1-(($D$8+1)/($D$9+1)))),Data!$H$3:'Data'!$I$38,2,TRUE)</f>
        <v>2000</v>
      </c>
      <c r="E40" s="39">
        <f>VLOOKUP((($A40*0.017)/(1-(($D$8+1)/($E$9+1)))),Data!$H$3:'Data'!$I$38,2,TRUE)</f>
        <v>1000</v>
      </c>
      <c r="F40" s="38">
        <f>VLOOKUP((($A40*0.017)/(1-(($F$8+1)/($F$9+1)))),Data!$H$3:'Data'!$I$38,2,TRUE)</f>
        <v>2000</v>
      </c>
      <c r="G40" s="39">
        <f>VLOOKUP((($A40*0.017)/(1-(($F$8+1)/($G$9+1)))),Data!$H$3:'Data'!$I$38,2,TRUE)</f>
        <v>1200</v>
      </c>
      <c r="H40" s="38">
        <f>VLOOKUP((($A40*0.017)/(1-(($H$8+1)/($H$9+1)))),Data!$H$3:'Data'!$I$38,2,TRUE)</f>
        <v>2250</v>
      </c>
      <c r="I40" s="39">
        <f>VLOOKUP((($A40*0.017)/(1-(($H$8+1)/($I$9+1)))),Data!$H$3:'Data'!$I$38,2,TRUE)</f>
        <v>1300</v>
      </c>
      <c r="J40" s="38">
        <f>VLOOKUP((($A40*0.017)/(1-(($J$8+1)/($J$9+1)))),Data!$H$3:'Data'!$I$38,2,TRUE)</f>
        <v>2500</v>
      </c>
      <c r="K40" s="39">
        <f>VLOOKUP((($A40*0.017)/(1-(($J$8+1)/($K$9+1)))),Data!$H$3:'Data'!$I$38,2,TRUE)</f>
        <v>1500</v>
      </c>
      <c r="L40" s="38">
        <f>VLOOKUP((($A40*0.017)/(1-(($L$8+1)/($L$9+1)))),Data!$H$3:'Data'!$I$38,2,TRUE)</f>
        <v>2750</v>
      </c>
      <c r="M40" s="39">
        <f>VLOOKUP((($A40*0.017)/(1-(($L$8+1)/($M$9+1)))),Data!$H$3:'Data'!$I$38,2,TRUE)</f>
        <v>1500</v>
      </c>
      <c r="N40" s="38">
        <f>VLOOKUP((($A40*0.017)/(1-(($N$8+1)/($N$9+1)))),Data!$H$3:'Data'!$I$38,2,TRUE)</f>
        <v>3000</v>
      </c>
      <c r="O40" s="50">
        <f>VLOOKUP((($A40*0.017)/(1-(($N$8+1)/($O$9+1)))),Data!$H$3:'Data'!$I$38,2,TRUE)</f>
        <v>1750</v>
      </c>
    </row>
    <row r="41" spans="1:15" x14ac:dyDescent="0.25">
      <c r="A41" s="56">
        <v>13500</v>
      </c>
      <c r="B41" s="49">
        <f>VLOOKUP((($A41*0.017)/(1-(($B$8+1)/($B$9+1)))),Data!$H$3:'Data'!$I$38,2,TRUE)</f>
        <v>1750</v>
      </c>
      <c r="C41" s="39">
        <f>VLOOKUP((($A41*0.017)/(1-(($B$8+1)/($C$9+1)))),Data!$H$3:'Data'!$I$38,2,TRUE)</f>
        <v>1000</v>
      </c>
      <c r="D41" s="38">
        <f>VLOOKUP((($A41*0.017)/(1-(($D$8+1)/($D$9+1)))),Data!$H$3:'Data'!$I$38,2,TRUE)</f>
        <v>2000</v>
      </c>
      <c r="E41" s="39">
        <f>VLOOKUP((($A41*0.017)/(1-(($D$8+1)/($E$9+1)))),Data!$H$3:'Data'!$I$38,2,TRUE)</f>
        <v>1100</v>
      </c>
      <c r="F41" s="38">
        <f>VLOOKUP((($A41*0.017)/(1-(($F$8+1)/($F$9+1)))),Data!$H$3:'Data'!$I$38,2,TRUE)</f>
        <v>2250</v>
      </c>
      <c r="G41" s="39">
        <f>VLOOKUP((($A41*0.017)/(1-(($F$8+1)/($G$9+1)))),Data!$H$3:'Data'!$I$38,2,TRUE)</f>
        <v>1200</v>
      </c>
      <c r="H41" s="38">
        <f>VLOOKUP((($A41*0.017)/(1-(($H$8+1)/($H$9+1)))),Data!$H$3:'Data'!$I$38,2,TRUE)</f>
        <v>2500</v>
      </c>
      <c r="I41" s="39">
        <f>VLOOKUP((($A41*0.017)/(1-(($H$8+1)/($I$9+1)))),Data!$H$3:'Data'!$I$38,2,TRUE)</f>
        <v>1300</v>
      </c>
      <c r="J41" s="38">
        <f>VLOOKUP((($A41*0.017)/(1-(($J$8+1)/($J$9+1)))),Data!$H$3:'Data'!$I$38,2,TRUE)</f>
        <v>2750</v>
      </c>
      <c r="K41" s="39">
        <f>VLOOKUP((($A41*0.017)/(1-(($J$8+1)/($K$9+1)))),Data!$H$3:'Data'!$I$38,2,TRUE)</f>
        <v>1500</v>
      </c>
      <c r="L41" s="38">
        <f>VLOOKUP((($A41*0.017)/(1-(($L$8+1)/($L$9+1)))),Data!$H$3:'Data'!$I$38,2,TRUE)</f>
        <v>3000</v>
      </c>
      <c r="M41" s="39">
        <f>VLOOKUP((($A41*0.017)/(1-(($L$8+1)/($M$9+1)))),Data!$H$3:'Data'!$I$38,2,TRUE)</f>
        <v>1500</v>
      </c>
      <c r="N41" s="38">
        <f>VLOOKUP((($A41*0.017)/(1-(($N$8+1)/($N$9+1)))),Data!$H$3:'Data'!$I$38,2,TRUE)</f>
        <v>3000</v>
      </c>
      <c r="O41" s="50">
        <f>VLOOKUP((($A41*0.017)/(1-(($N$8+1)/($O$9+1)))),Data!$H$3:'Data'!$I$38,2,TRUE)</f>
        <v>1750</v>
      </c>
    </row>
    <row r="42" spans="1:15" x14ac:dyDescent="0.25">
      <c r="A42" s="56">
        <v>14000</v>
      </c>
      <c r="B42" s="49">
        <f>VLOOKUP((($A42*0.017)/(1-(($B$8+1)/($B$9+1)))),Data!$H$3:'Data'!$I$38,2,TRUE)</f>
        <v>1750</v>
      </c>
      <c r="C42" s="39">
        <f>VLOOKUP((($A42*0.017)/(1-(($B$8+1)/($C$9+1)))),Data!$H$3:'Data'!$I$38,2,TRUE)</f>
        <v>1000</v>
      </c>
      <c r="D42" s="38">
        <f>VLOOKUP((($A42*0.017)/(1-(($D$8+1)/($D$9+1)))),Data!$H$3:'Data'!$I$38,2,TRUE)</f>
        <v>2000</v>
      </c>
      <c r="E42" s="39">
        <f>VLOOKUP((($A42*0.017)/(1-(($D$8+1)/($E$9+1)))),Data!$H$3:'Data'!$I$38,2,TRUE)</f>
        <v>1100</v>
      </c>
      <c r="F42" s="38">
        <f>VLOOKUP((($A42*0.017)/(1-(($F$8+1)/($F$9+1)))),Data!$H$3:'Data'!$I$38,2,TRUE)</f>
        <v>2250</v>
      </c>
      <c r="G42" s="39">
        <f>VLOOKUP((($A42*0.017)/(1-(($F$8+1)/($G$9+1)))),Data!$H$3:'Data'!$I$38,2,TRUE)</f>
        <v>1200</v>
      </c>
      <c r="H42" s="38">
        <f>VLOOKUP((($A42*0.017)/(1-(($H$8+1)/($H$9+1)))),Data!$H$3:'Data'!$I$38,2,TRUE)</f>
        <v>2500</v>
      </c>
      <c r="I42" s="39">
        <f>VLOOKUP((($A42*0.017)/(1-(($H$8+1)/($I$9+1)))),Data!$H$3:'Data'!$I$38,2,TRUE)</f>
        <v>1500</v>
      </c>
      <c r="J42" s="38">
        <f>VLOOKUP((($A42*0.017)/(1-(($J$8+1)/($J$9+1)))),Data!$H$3:'Data'!$I$38,2,TRUE)</f>
        <v>2750</v>
      </c>
      <c r="K42" s="39">
        <f>VLOOKUP((($A42*0.017)/(1-(($J$8+1)/($K$9+1)))),Data!$H$3:'Data'!$I$38,2,TRUE)</f>
        <v>1500</v>
      </c>
      <c r="L42" s="38">
        <f>VLOOKUP((($A42*0.017)/(1-(($L$8+1)/($L$9+1)))),Data!$H$3:'Data'!$I$38,2,TRUE)</f>
        <v>3000</v>
      </c>
      <c r="M42" s="39">
        <f>VLOOKUP((($A42*0.017)/(1-(($L$8+1)/($M$9+1)))),Data!$H$3:'Data'!$I$38,2,TRUE)</f>
        <v>1750</v>
      </c>
      <c r="N42" s="38">
        <f>VLOOKUP((($A42*0.017)/(1-(($N$8+1)/($N$9+1)))),Data!$H$3:'Data'!$I$38,2,TRUE)</f>
        <v>3250</v>
      </c>
      <c r="O42" s="50">
        <f>VLOOKUP((($A42*0.017)/(1-(($N$8+1)/($O$9+1)))),Data!$H$3:'Data'!$I$38,2,TRUE)</f>
        <v>1750</v>
      </c>
    </row>
    <row r="43" spans="1:15" x14ac:dyDescent="0.25">
      <c r="A43" s="56">
        <v>14500</v>
      </c>
      <c r="B43" s="49">
        <f>VLOOKUP((($A43*0.017)/(1-(($B$8+1)/($B$9+1)))),Data!$H$3:'Data'!$I$38,2,TRUE)</f>
        <v>1750</v>
      </c>
      <c r="C43" s="39">
        <f>VLOOKUP((($A43*0.017)/(1-(($B$8+1)/($C$9+1)))),Data!$H$3:'Data'!$I$38,2,TRUE)</f>
        <v>1000</v>
      </c>
      <c r="D43" s="38">
        <f>VLOOKUP((($A43*0.017)/(1-(($D$8+1)/($D$9+1)))),Data!$H$3:'Data'!$I$38,2,TRUE)</f>
        <v>2000</v>
      </c>
      <c r="E43" s="39">
        <f>VLOOKUP((($A43*0.017)/(1-(($D$8+1)/($E$9+1)))),Data!$H$3:'Data'!$I$38,2,TRUE)</f>
        <v>1200</v>
      </c>
      <c r="F43" s="38">
        <f>VLOOKUP((($A43*0.017)/(1-(($F$8+1)/($F$9+1)))),Data!$H$3:'Data'!$I$38,2,TRUE)</f>
        <v>2250</v>
      </c>
      <c r="G43" s="39">
        <f>VLOOKUP((($A43*0.017)/(1-(($F$8+1)/($G$9+1)))),Data!$H$3:'Data'!$I$38,2,TRUE)</f>
        <v>1300</v>
      </c>
      <c r="H43" s="38">
        <f>VLOOKUP((($A43*0.017)/(1-(($H$8+1)/($H$9+1)))),Data!$H$3:'Data'!$I$38,2,TRUE)</f>
        <v>2500</v>
      </c>
      <c r="I43" s="39">
        <f>VLOOKUP((($A43*0.017)/(1-(($H$8+1)/($I$9+1)))),Data!$H$3:'Data'!$I$38,2,TRUE)</f>
        <v>1500</v>
      </c>
      <c r="J43" s="38">
        <f>VLOOKUP((($A43*0.017)/(1-(($J$8+1)/($J$9+1)))),Data!$H$3:'Data'!$I$38,2,TRUE)</f>
        <v>2750</v>
      </c>
      <c r="K43" s="39">
        <f>VLOOKUP((($A43*0.017)/(1-(($J$8+1)/($K$9+1)))),Data!$H$3:'Data'!$I$38,2,TRUE)</f>
        <v>1500</v>
      </c>
      <c r="L43" s="38">
        <f>VLOOKUP((($A43*0.017)/(1-(($L$8+1)/($L$9+1)))),Data!$H$3:'Data'!$I$38,2,TRUE)</f>
        <v>3000</v>
      </c>
      <c r="M43" s="39">
        <f>VLOOKUP((($A43*0.017)/(1-(($L$8+1)/($M$9+1)))),Data!$H$3:'Data'!$I$38,2,TRUE)</f>
        <v>1750</v>
      </c>
      <c r="N43" s="38">
        <f>VLOOKUP((($A43*0.017)/(1-(($N$8+1)/($N$9+1)))),Data!$H$3:'Data'!$I$38,2,TRUE)</f>
        <v>3250</v>
      </c>
      <c r="O43" s="50">
        <f>VLOOKUP((($A43*0.017)/(1-(($N$8+1)/($O$9+1)))),Data!$H$3:'Data'!$I$38,2,TRUE)</f>
        <v>1750</v>
      </c>
    </row>
    <row r="44" spans="1:15" ht="15.75" thickBot="1" x14ac:dyDescent="0.3">
      <c r="A44" s="57">
        <v>15000</v>
      </c>
      <c r="B44" s="51">
        <f>VLOOKUP((($A44*0.017)/(1-(($B$8+1)/($B$9+1)))),Data!$H$3:'Data'!$I$38,2,TRUE)</f>
        <v>2000</v>
      </c>
      <c r="C44" s="52">
        <f>VLOOKUP((($A44*0.017)/(1-(($B$8+1)/($C$9+1)))),Data!$H$3:'Data'!$I$38,2,TRUE)</f>
        <v>1100</v>
      </c>
      <c r="D44" s="53">
        <f>VLOOKUP((($A44*0.017)/(1-(($D$8+1)/($D$9+1)))),Data!$H$3:'Data'!$I$38,2,TRUE)</f>
        <v>2250</v>
      </c>
      <c r="E44" s="52">
        <f>VLOOKUP((($A44*0.017)/(1-(($D$8+1)/($E$9+1)))),Data!$H$3:'Data'!$I$38,2,TRUE)</f>
        <v>1200</v>
      </c>
      <c r="F44" s="53">
        <f>VLOOKUP((($A44*0.017)/(1-(($F$8+1)/($F$9+1)))),Data!$H$3:'Data'!$I$38,2,TRUE)</f>
        <v>2500</v>
      </c>
      <c r="G44" s="52">
        <f>VLOOKUP((($A44*0.017)/(1-(($F$8+1)/($G$9+1)))),Data!$H$3:'Data'!$I$38,2,TRUE)</f>
        <v>1300</v>
      </c>
      <c r="H44" s="53">
        <f>VLOOKUP((($A44*0.017)/(1-(($H$8+1)/($H$9+1)))),Data!$H$3:'Data'!$I$38,2,TRUE)</f>
        <v>2750</v>
      </c>
      <c r="I44" s="52">
        <f>VLOOKUP((($A44*0.017)/(1-(($H$8+1)/($I$9+1)))),Data!$H$3:'Data'!$I$38,2,TRUE)</f>
        <v>1500</v>
      </c>
      <c r="J44" s="53">
        <f>VLOOKUP((($A44*0.017)/(1-(($J$8+1)/($J$9+1)))),Data!$H$3:'Data'!$I$38,2,TRUE)</f>
        <v>3000</v>
      </c>
      <c r="K44" s="52">
        <f>VLOOKUP((($A44*0.017)/(1-(($J$8+1)/($K$9+1)))),Data!$H$3:'Data'!$I$38,2,TRUE)</f>
        <v>1750</v>
      </c>
      <c r="L44" s="53">
        <f>VLOOKUP((($A44*0.017)/(1-(($L$8+1)/($L$9+1)))),Data!$H$3:'Data'!$I$38,2,TRUE)</f>
        <v>3250</v>
      </c>
      <c r="M44" s="52">
        <f>VLOOKUP((($A44*0.017)/(1-(($L$8+1)/($M$9+1)))),Data!$H$3:'Data'!$I$38,2,TRUE)</f>
        <v>1750</v>
      </c>
      <c r="N44" s="53">
        <f>VLOOKUP((($A44*0.017)/(1-(($N$8+1)/($N$9+1)))),Data!$H$3:'Data'!$I$38,2,TRUE)</f>
        <v>3500</v>
      </c>
      <c r="O44" s="54">
        <f>VLOOKUP((($A44*0.017)/(1-(($N$8+1)/($O$9+1)))),Data!$H$3:'Data'!$I$38,2,TRUE)</f>
        <v>2000</v>
      </c>
    </row>
    <row r="46" spans="1:15" ht="41.25" customHeight="1" x14ac:dyDescent="0.25">
      <c r="A46" s="75" t="s">
        <v>39</v>
      </c>
      <c r="B46" s="75"/>
      <c r="C46" s="75"/>
      <c r="D46" s="75"/>
      <c r="E46" s="75"/>
      <c r="F46" s="75"/>
      <c r="G46" s="75"/>
      <c r="H46" s="75"/>
      <c r="I46" s="75"/>
      <c r="J46" s="75"/>
      <c r="K46" s="75"/>
      <c r="L46" s="75"/>
      <c r="M46" s="75"/>
      <c r="N46" s="75"/>
      <c r="O46" s="75"/>
    </row>
  </sheetData>
  <mergeCells count="10">
    <mergeCell ref="A46:O46"/>
    <mergeCell ref="B6:F6"/>
    <mergeCell ref="B8:C8"/>
    <mergeCell ref="D8:E8"/>
    <mergeCell ref="B10:O10"/>
    <mergeCell ref="F8:G8"/>
    <mergeCell ref="H8:I8"/>
    <mergeCell ref="J8:K8"/>
    <mergeCell ref="N8:O8"/>
    <mergeCell ref="L8:M8"/>
  </mergeCells>
  <pageMargins left="0.25" right="0.25"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M13" sqref="M13"/>
    </sheetView>
  </sheetViews>
  <sheetFormatPr defaultRowHeight="15" x14ac:dyDescent="0.25"/>
  <cols>
    <col min="2" max="2" width="14.28515625" bestFit="1" customWidth="1"/>
    <col min="3" max="3" width="15.28515625" customWidth="1"/>
    <col min="6" max="6" width="14.42578125" customWidth="1"/>
    <col min="9" max="9" width="16.85546875" customWidth="1"/>
  </cols>
  <sheetData>
    <row r="1" spans="1:10" x14ac:dyDescent="0.25">
      <c r="A1" s="1"/>
      <c r="B1" s="71" t="s">
        <v>0</v>
      </c>
      <c r="C1" s="71"/>
      <c r="D1" s="71"/>
      <c r="E1" s="71"/>
      <c r="F1" s="71"/>
      <c r="G1" s="71"/>
      <c r="H1" s="71"/>
      <c r="I1" s="71"/>
      <c r="J1" s="1"/>
    </row>
    <row r="2" spans="1:10" x14ac:dyDescent="0.25">
      <c r="A2" s="1"/>
      <c r="B2" s="72" t="s">
        <v>1</v>
      </c>
      <c r="C2" s="72"/>
      <c r="D2" s="1"/>
      <c r="E2" s="72" t="s">
        <v>2</v>
      </c>
      <c r="F2" s="72"/>
      <c r="G2" s="1"/>
      <c r="H2" s="73" t="s">
        <v>3</v>
      </c>
      <c r="I2" s="73"/>
      <c r="J2" s="1"/>
    </row>
    <row r="3" spans="1:10" x14ac:dyDescent="0.25">
      <c r="A3" s="1"/>
      <c r="B3" s="17"/>
      <c r="C3" s="2"/>
      <c r="D3" s="1"/>
      <c r="E3" s="3">
        <v>0</v>
      </c>
      <c r="F3" s="4">
        <v>999.8</v>
      </c>
      <c r="G3" s="1"/>
      <c r="H3" s="5">
        <v>0</v>
      </c>
      <c r="I3" s="14">
        <v>8</v>
      </c>
      <c r="J3" s="1"/>
    </row>
    <row r="4" spans="1:10" x14ac:dyDescent="0.25">
      <c r="A4" s="1"/>
      <c r="B4" s="17" t="s">
        <v>4</v>
      </c>
      <c r="C4" s="26">
        <f>Calculation!C10</f>
        <v>1000</v>
      </c>
      <c r="D4" s="1"/>
      <c r="E4" s="3">
        <v>5</v>
      </c>
      <c r="F4" s="4">
        <v>1000</v>
      </c>
      <c r="G4" s="1"/>
      <c r="H4" s="6">
        <v>8.1</v>
      </c>
      <c r="I4" s="15">
        <v>18</v>
      </c>
      <c r="J4" s="1"/>
    </row>
    <row r="5" spans="1:10" x14ac:dyDescent="0.25">
      <c r="A5" s="1"/>
      <c r="B5" s="17" t="s">
        <v>5</v>
      </c>
      <c r="C5" s="26">
        <f>Calculation!C11</f>
        <v>2</v>
      </c>
      <c r="D5" s="1"/>
      <c r="E5" s="3">
        <v>10</v>
      </c>
      <c r="F5" s="4">
        <v>999.8</v>
      </c>
      <c r="G5" s="1"/>
      <c r="H5" s="6">
        <v>18.100000000000001</v>
      </c>
      <c r="I5" s="15">
        <v>24</v>
      </c>
      <c r="J5" s="1"/>
    </row>
    <row r="6" spans="1:10" x14ac:dyDescent="0.25">
      <c r="A6" s="1"/>
      <c r="B6" s="17" t="s">
        <v>6</v>
      </c>
      <c r="C6" s="26">
        <f>Calculation!C12</f>
        <v>3</v>
      </c>
      <c r="D6" s="1"/>
      <c r="E6" s="3">
        <v>15</v>
      </c>
      <c r="F6" s="4">
        <v>999.2</v>
      </c>
      <c r="G6" s="1"/>
      <c r="H6" s="6">
        <v>24.1</v>
      </c>
      <c r="I6" s="15">
        <v>35</v>
      </c>
      <c r="J6" s="1"/>
    </row>
    <row r="7" spans="1:10" x14ac:dyDescent="0.25">
      <c r="A7" s="1"/>
      <c r="B7" s="17" t="s">
        <v>7</v>
      </c>
      <c r="C7" s="26">
        <f>Calculation!C13</f>
        <v>10</v>
      </c>
      <c r="D7" s="1"/>
      <c r="E7" s="3">
        <v>20</v>
      </c>
      <c r="F7" s="4">
        <v>998.3</v>
      </c>
      <c r="G7" s="1"/>
      <c r="H7" s="6">
        <v>35.1</v>
      </c>
      <c r="I7" s="15">
        <v>50</v>
      </c>
      <c r="J7" s="1"/>
    </row>
    <row r="8" spans="1:10" x14ac:dyDescent="0.25">
      <c r="A8" s="1"/>
      <c r="B8" s="17" t="s">
        <v>8</v>
      </c>
      <c r="C8" s="26">
        <f>Calculation!C14</f>
        <v>60</v>
      </c>
      <c r="D8" s="1"/>
      <c r="E8" s="3">
        <v>25</v>
      </c>
      <c r="F8" s="4">
        <v>997.1</v>
      </c>
      <c r="G8" s="1"/>
      <c r="H8" s="6">
        <v>50.1</v>
      </c>
      <c r="I8" s="15">
        <v>60</v>
      </c>
      <c r="J8" s="1"/>
    </row>
    <row r="9" spans="1:10" x14ac:dyDescent="0.25">
      <c r="A9" s="1"/>
      <c r="B9" s="17"/>
      <c r="C9" s="2"/>
      <c r="D9" s="1"/>
      <c r="E9" s="3">
        <v>30</v>
      </c>
      <c r="F9" s="4">
        <v>995.7</v>
      </c>
      <c r="G9" s="1"/>
      <c r="H9" s="6">
        <v>60.1</v>
      </c>
      <c r="I9" s="15">
        <v>80</v>
      </c>
      <c r="J9" s="1"/>
    </row>
    <row r="10" spans="1:10" x14ac:dyDescent="0.25">
      <c r="A10" s="1"/>
      <c r="B10" s="1"/>
      <c r="C10" s="1"/>
      <c r="D10" s="1"/>
      <c r="E10" s="3">
        <v>35</v>
      </c>
      <c r="F10" s="4">
        <v>994.1</v>
      </c>
      <c r="G10" s="1"/>
      <c r="H10" s="6">
        <v>80.099999999999994</v>
      </c>
      <c r="I10" s="15">
        <v>100</v>
      </c>
      <c r="J10" s="1"/>
    </row>
    <row r="11" spans="1:10" x14ac:dyDescent="0.25">
      <c r="A11" s="1"/>
      <c r="B11" s="72" t="s">
        <v>9</v>
      </c>
      <c r="C11" s="72"/>
      <c r="D11" s="1"/>
      <c r="E11" s="3">
        <v>40</v>
      </c>
      <c r="F11" s="4">
        <v>992.3</v>
      </c>
      <c r="G11" s="1"/>
      <c r="H11" s="6">
        <v>100.1</v>
      </c>
      <c r="I11" s="15">
        <v>150</v>
      </c>
      <c r="J11" s="1"/>
    </row>
    <row r="12" spans="1:10" x14ac:dyDescent="0.25">
      <c r="A12" s="1"/>
      <c r="B12" s="17" t="s">
        <v>10</v>
      </c>
      <c r="C12" s="27">
        <f>C4*F38</f>
        <v>16.703340668133503</v>
      </c>
      <c r="D12" s="1"/>
      <c r="E12" s="3">
        <v>45</v>
      </c>
      <c r="F12" s="4">
        <v>990.2</v>
      </c>
      <c r="G12" s="1"/>
      <c r="H12" s="6">
        <v>150.1</v>
      </c>
      <c r="I12" s="15">
        <v>200</v>
      </c>
      <c r="J12" s="1"/>
    </row>
    <row r="13" spans="1:10" x14ac:dyDescent="0.25">
      <c r="A13" s="1"/>
      <c r="B13" s="17" t="s">
        <v>11</v>
      </c>
      <c r="C13" s="28">
        <f>1-((C5+1)/(C6+1))</f>
        <v>0.25</v>
      </c>
      <c r="D13" s="1"/>
      <c r="E13" s="3">
        <v>50</v>
      </c>
      <c r="F13" s="7">
        <v>998</v>
      </c>
      <c r="G13" s="1"/>
      <c r="H13" s="6">
        <v>200.1</v>
      </c>
      <c r="I13" s="15">
        <v>300</v>
      </c>
      <c r="J13" s="1"/>
    </row>
    <row r="14" spans="1:10" x14ac:dyDescent="0.25">
      <c r="A14" s="1"/>
      <c r="B14" s="17" t="s">
        <v>12</v>
      </c>
      <c r="C14" s="29">
        <f>IF(C12=0,0,IF(C13=0,0,(C12/C13)))</f>
        <v>66.813362672534012</v>
      </c>
      <c r="D14" s="1"/>
      <c r="E14" s="3">
        <v>55</v>
      </c>
      <c r="F14" s="4">
        <v>985.7</v>
      </c>
      <c r="G14" s="1"/>
      <c r="H14" s="6">
        <v>300.10000000000002</v>
      </c>
      <c r="I14" s="15">
        <v>500</v>
      </c>
      <c r="J14" s="1"/>
    </row>
    <row r="15" spans="1:10" x14ac:dyDescent="0.25">
      <c r="A15" s="1"/>
      <c r="B15" s="1"/>
      <c r="C15" s="1"/>
      <c r="D15" s="1"/>
      <c r="E15" s="3">
        <v>60</v>
      </c>
      <c r="F15" s="4">
        <v>983.1</v>
      </c>
      <c r="G15" s="1"/>
      <c r="H15" s="6">
        <v>500.1</v>
      </c>
      <c r="I15" s="15">
        <v>750</v>
      </c>
      <c r="J15" s="1"/>
    </row>
    <row r="16" spans="1:10" x14ac:dyDescent="0.25">
      <c r="A16" s="1"/>
      <c r="B16" s="18" t="s">
        <v>13</v>
      </c>
      <c r="C16" s="1"/>
      <c r="D16" s="1"/>
      <c r="E16" s="3">
        <v>61</v>
      </c>
      <c r="F16" s="4">
        <f>F15-0.52</f>
        <v>982.58</v>
      </c>
      <c r="G16" s="1"/>
      <c r="H16" s="6">
        <v>750.1</v>
      </c>
      <c r="I16" s="15">
        <v>1000</v>
      </c>
      <c r="J16" s="1"/>
    </row>
    <row r="17" spans="1:10" x14ac:dyDescent="0.25">
      <c r="A17" s="1"/>
      <c r="B17" s="19">
        <v>20</v>
      </c>
      <c r="C17" s="1"/>
      <c r="D17" s="1"/>
      <c r="E17" s="8">
        <v>62</v>
      </c>
      <c r="F17" s="4">
        <f>F16-0.52</f>
        <v>982.06000000000006</v>
      </c>
      <c r="G17" s="1"/>
      <c r="H17" s="6">
        <v>1000.1</v>
      </c>
      <c r="I17" s="15">
        <v>1100</v>
      </c>
      <c r="J17" s="1"/>
    </row>
    <row r="18" spans="1:10" x14ac:dyDescent="0.25">
      <c r="A18" s="1"/>
      <c r="B18" s="19">
        <v>25</v>
      </c>
      <c r="C18" s="1"/>
      <c r="D18" s="1"/>
      <c r="E18" s="8">
        <v>63</v>
      </c>
      <c r="F18" s="4">
        <f>F17-0.52</f>
        <v>981.54000000000008</v>
      </c>
      <c r="G18" s="1"/>
      <c r="H18" s="6">
        <v>1100.0999999999999</v>
      </c>
      <c r="I18" s="15">
        <v>1200</v>
      </c>
      <c r="J18" s="1"/>
    </row>
    <row r="19" spans="1:10" x14ac:dyDescent="0.25">
      <c r="A19" s="1"/>
      <c r="B19" s="19">
        <v>35</v>
      </c>
      <c r="C19" s="1"/>
      <c r="D19" s="1"/>
      <c r="E19" s="8">
        <v>64</v>
      </c>
      <c r="F19" s="4">
        <f>F18-0.52</f>
        <v>981.0200000000001</v>
      </c>
      <c r="G19" s="1"/>
      <c r="H19" s="6">
        <v>1200.0999999999999</v>
      </c>
      <c r="I19" s="15">
        <v>1300</v>
      </c>
      <c r="J19" s="1"/>
    </row>
    <row r="20" spans="1:10" x14ac:dyDescent="0.25">
      <c r="A20" s="1"/>
      <c r="B20" s="19">
        <v>42</v>
      </c>
      <c r="C20" s="1"/>
      <c r="D20" s="1"/>
      <c r="E20" s="3">
        <v>65</v>
      </c>
      <c r="F20" s="4">
        <v>980.5</v>
      </c>
      <c r="G20" s="1"/>
      <c r="H20" s="6">
        <v>1300.0999999999999</v>
      </c>
      <c r="I20" s="15">
        <v>1500</v>
      </c>
      <c r="J20" s="1"/>
    </row>
    <row r="21" spans="1:10" x14ac:dyDescent="0.25">
      <c r="A21" s="1"/>
      <c r="B21" s="19">
        <v>50</v>
      </c>
      <c r="C21" s="1"/>
      <c r="D21" s="1"/>
      <c r="E21" s="8">
        <v>66</v>
      </c>
      <c r="F21" s="4">
        <f>F20-0.56</f>
        <v>979.94</v>
      </c>
      <c r="G21" s="1"/>
      <c r="H21" s="6">
        <v>1500.1</v>
      </c>
      <c r="I21" s="15">
        <v>1750</v>
      </c>
      <c r="J21" s="1"/>
    </row>
    <row r="22" spans="1:10" x14ac:dyDescent="0.25">
      <c r="A22" s="1"/>
      <c r="B22" s="19">
        <v>65</v>
      </c>
      <c r="C22" s="1"/>
      <c r="D22" s="1"/>
      <c r="E22" s="8">
        <v>67</v>
      </c>
      <c r="F22" s="4">
        <f>F21-0.56</f>
        <v>979.38000000000011</v>
      </c>
      <c r="G22" s="1"/>
      <c r="H22" s="6">
        <v>1750.1</v>
      </c>
      <c r="I22" s="15">
        <v>2000</v>
      </c>
      <c r="J22" s="1"/>
    </row>
    <row r="23" spans="1:10" x14ac:dyDescent="0.25">
      <c r="A23" s="1"/>
      <c r="B23" s="19">
        <v>80</v>
      </c>
      <c r="C23" s="1"/>
      <c r="D23" s="1"/>
      <c r="E23" s="8">
        <v>68</v>
      </c>
      <c r="F23" s="4">
        <f>F22-0.56</f>
        <v>978.82000000000016</v>
      </c>
      <c r="G23" s="1"/>
      <c r="H23" s="6">
        <v>2000.1</v>
      </c>
      <c r="I23" s="15">
        <v>2250</v>
      </c>
      <c r="J23" s="1"/>
    </row>
    <row r="24" spans="1:10" x14ac:dyDescent="0.25">
      <c r="A24" s="1"/>
      <c r="B24" s="19">
        <v>100</v>
      </c>
      <c r="C24" s="1"/>
      <c r="D24" s="1"/>
      <c r="E24" s="8">
        <v>69</v>
      </c>
      <c r="F24" s="4">
        <f>F23-0.56</f>
        <v>978.26000000000022</v>
      </c>
      <c r="G24" s="1"/>
      <c r="H24" s="6">
        <v>2250.1</v>
      </c>
      <c r="I24" s="15">
        <v>2500</v>
      </c>
      <c r="J24" s="1"/>
    </row>
    <row r="25" spans="1:10" x14ac:dyDescent="0.25">
      <c r="A25" s="1"/>
      <c r="B25" s="19">
        <v>5</v>
      </c>
      <c r="C25" s="1"/>
      <c r="D25" s="1"/>
      <c r="E25" s="3">
        <v>70</v>
      </c>
      <c r="F25" s="4">
        <v>977.7</v>
      </c>
      <c r="G25" s="1"/>
      <c r="H25" s="6">
        <v>2500.1</v>
      </c>
      <c r="I25" s="15">
        <v>2750</v>
      </c>
      <c r="J25" s="1"/>
    </row>
    <row r="26" spans="1:10" x14ac:dyDescent="0.25">
      <c r="A26" s="1"/>
      <c r="B26" s="1"/>
      <c r="C26" s="1"/>
      <c r="D26" s="1"/>
      <c r="E26" s="3">
        <v>71</v>
      </c>
      <c r="F26" s="4">
        <f>F25-0.6</f>
        <v>977.1</v>
      </c>
      <c r="G26" s="1"/>
      <c r="H26" s="6">
        <v>2750.1</v>
      </c>
      <c r="I26" s="15">
        <v>3000</v>
      </c>
      <c r="J26" s="1"/>
    </row>
    <row r="27" spans="1:10" x14ac:dyDescent="0.25">
      <c r="A27" s="1"/>
      <c r="B27" s="1"/>
      <c r="C27" s="1"/>
      <c r="D27" s="1"/>
      <c r="E27" s="3">
        <v>72</v>
      </c>
      <c r="F27" s="4">
        <f>F26-0.6</f>
        <v>976.5</v>
      </c>
      <c r="G27" s="1"/>
      <c r="H27" s="6">
        <v>3000.1</v>
      </c>
      <c r="I27" s="15">
        <v>3250</v>
      </c>
      <c r="J27" s="1"/>
    </row>
    <row r="28" spans="1:10" x14ac:dyDescent="0.25">
      <c r="B28" s="1"/>
      <c r="C28" s="1"/>
      <c r="D28" s="1"/>
      <c r="E28" s="3">
        <v>73</v>
      </c>
      <c r="F28" s="4">
        <f>F27-0.6</f>
        <v>975.9</v>
      </c>
      <c r="G28" s="1"/>
      <c r="H28" s="6">
        <v>3250.1</v>
      </c>
      <c r="I28" s="15">
        <v>3500</v>
      </c>
    </row>
    <row r="29" spans="1:10" x14ac:dyDescent="0.25">
      <c r="B29" s="1"/>
      <c r="C29" s="1"/>
      <c r="D29" s="1"/>
      <c r="E29" s="3">
        <v>74</v>
      </c>
      <c r="F29" s="4">
        <f>F28-0.6</f>
        <v>975.3</v>
      </c>
      <c r="G29" s="1"/>
      <c r="H29" s="6">
        <v>3500.1</v>
      </c>
      <c r="I29" s="15">
        <v>3750</v>
      </c>
    </row>
    <row r="30" spans="1:10" x14ac:dyDescent="0.25">
      <c r="B30" s="1"/>
      <c r="C30" s="1"/>
      <c r="D30" s="1"/>
      <c r="E30" s="3">
        <v>75</v>
      </c>
      <c r="F30" s="4">
        <v>974.7</v>
      </c>
      <c r="G30" s="1"/>
      <c r="H30" s="6">
        <v>3750.1</v>
      </c>
      <c r="I30" s="15">
        <v>4000</v>
      </c>
    </row>
    <row r="31" spans="1:10" x14ac:dyDescent="0.25">
      <c r="B31" s="1"/>
      <c r="C31" s="1"/>
      <c r="D31" s="1"/>
      <c r="E31" s="3">
        <v>80</v>
      </c>
      <c r="F31" s="4">
        <v>971.6</v>
      </c>
      <c r="G31" s="1"/>
      <c r="H31" s="6">
        <v>4000.1</v>
      </c>
      <c r="I31" s="15">
        <v>4250</v>
      </c>
    </row>
    <row r="32" spans="1:10" x14ac:dyDescent="0.25">
      <c r="B32" s="1"/>
      <c r="C32" s="1"/>
      <c r="D32" s="1"/>
      <c r="E32" s="3">
        <v>85</v>
      </c>
      <c r="F32" s="4">
        <v>968.4</v>
      </c>
      <c r="G32" s="1"/>
      <c r="H32" s="6">
        <v>4250.1000000000004</v>
      </c>
      <c r="I32" s="15">
        <v>4500</v>
      </c>
    </row>
    <row r="33" spans="2:9" x14ac:dyDescent="0.25">
      <c r="B33" s="1"/>
      <c r="C33" s="1"/>
      <c r="D33" s="1"/>
      <c r="E33" s="3">
        <v>90</v>
      </c>
      <c r="F33" s="4">
        <v>965.1</v>
      </c>
      <c r="G33" s="1"/>
      <c r="H33" s="6">
        <v>4500.1000000000004</v>
      </c>
      <c r="I33" s="15">
        <v>4750</v>
      </c>
    </row>
    <row r="34" spans="2:9" x14ac:dyDescent="0.25">
      <c r="B34" s="1"/>
      <c r="C34" s="1"/>
      <c r="D34" s="1"/>
      <c r="E34" s="3">
        <v>95</v>
      </c>
      <c r="F34" s="4">
        <v>961.7</v>
      </c>
      <c r="G34" s="1"/>
      <c r="H34" s="6">
        <v>4750.1000000000004</v>
      </c>
      <c r="I34" s="15">
        <v>5000</v>
      </c>
    </row>
    <row r="35" spans="2:9" x14ac:dyDescent="0.25">
      <c r="B35" s="1"/>
      <c r="C35" s="1"/>
      <c r="D35" s="1"/>
      <c r="E35" s="3">
        <v>100</v>
      </c>
      <c r="F35" s="4">
        <v>958.1</v>
      </c>
      <c r="G35" s="1"/>
      <c r="H35" s="6">
        <v>5000.1000000000004</v>
      </c>
      <c r="I35" s="15">
        <v>5250</v>
      </c>
    </row>
    <row r="36" spans="2:9" x14ac:dyDescent="0.25">
      <c r="B36" s="1"/>
      <c r="C36" s="1"/>
      <c r="D36" s="1"/>
      <c r="E36" s="11" t="s">
        <v>15</v>
      </c>
      <c r="F36" s="4">
        <f>VLOOKUP(C7,E3:F35,2,FALSE)</f>
        <v>999.8</v>
      </c>
      <c r="G36" s="1"/>
      <c r="H36" s="6">
        <v>5250.1</v>
      </c>
      <c r="I36" s="15">
        <v>5500</v>
      </c>
    </row>
    <row r="37" spans="2:9" x14ac:dyDescent="0.25">
      <c r="B37" s="1"/>
      <c r="C37" s="1"/>
      <c r="D37" s="1"/>
      <c r="E37" s="11" t="s">
        <v>16</v>
      </c>
      <c r="F37" s="4">
        <f>VLOOKUP(C8,E3:F35,2,FALSE)</f>
        <v>983.1</v>
      </c>
      <c r="G37" s="1"/>
      <c r="H37" s="9">
        <v>5500.1</v>
      </c>
      <c r="I37" s="58">
        <v>5500</v>
      </c>
    </row>
    <row r="38" spans="2:9" x14ac:dyDescent="0.25">
      <c r="B38" s="1"/>
      <c r="C38" s="1"/>
      <c r="D38" s="1"/>
      <c r="E38" s="12" t="s">
        <v>17</v>
      </c>
      <c r="F38" s="13">
        <f>(1-(F37/F36))</f>
        <v>1.6703340668133504E-2</v>
      </c>
      <c r="G38" s="1"/>
      <c r="H38" s="10" t="s">
        <v>14</v>
      </c>
      <c r="I38" s="16">
        <f>VLOOKUP(C14,H5:I38,2,TRUE)</f>
        <v>80</v>
      </c>
    </row>
    <row r="39" spans="2:9" x14ac:dyDescent="0.25">
      <c r="H39" s="1"/>
      <c r="I39" s="1"/>
    </row>
    <row r="40" spans="2:9" x14ac:dyDescent="0.25">
      <c r="H40" s="1"/>
      <c r="I40" s="1"/>
    </row>
    <row r="41" spans="2:9" x14ac:dyDescent="0.25">
      <c r="H41" s="1"/>
      <c r="I41" s="1"/>
    </row>
    <row r="42" spans="2:9" x14ac:dyDescent="0.25">
      <c r="H42" s="1"/>
      <c r="I42" s="1"/>
    </row>
    <row r="43" spans="2:9" x14ac:dyDescent="0.25">
      <c r="H43" s="1"/>
      <c r="I43" s="1"/>
    </row>
    <row r="44" spans="2:9" x14ac:dyDescent="0.25">
      <c r="H44" s="1"/>
      <c r="I44" s="1"/>
    </row>
    <row r="45" spans="2:9" x14ac:dyDescent="0.25">
      <c r="H45" s="1"/>
      <c r="I45" s="1"/>
    </row>
    <row r="46" spans="2:9" x14ac:dyDescent="0.25">
      <c r="H46" s="1"/>
      <c r="I46" s="1"/>
    </row>
    <row r="47" spans="2:9" x14ac:dyDescent="0.25">
      <c r="H47" s="1"/>
      <c r="I47" s="1"/>
    </row>
    <row r="48" spans="2:9" x14ac:dyDescent="0.25">
      <c r="H48" s="1"/>
      <c r="I48" s="1"/>
    </row>
    <row r="49" spans="8:9" x14ac:dyDescent="0.25">
      <c r="H49" s="1"/>
      <c r="I49" s="1"/>
    </row>
    <row r="50" spans="8:9" x14ac:dyDescent="0.25">
      <c r="H50" s="1"/>
      <c r="I50" s="1"/>
    </row>
    <row r="51" spans="8:9" x14ac:dyDescent="0.25">
      <c r="H51" s="1"/>
      <c r="I51" s="1"/>
    </row>
    <row r="52" spans="8:9" x14ac:dyDescent="0.25">
      <c r="H52" s="1"/>
      <c r="I52" s="1"/>
    </row>
  </sheetData>
  <mergeCells count="5">
    <mergeCell ref="B1:I1"/>
    <mergeCell ref="B2:C2"/>
    <mergeCell ref="E2:F2"/>
    <mergeCell ref="H2:I2"/>
    <mergeCell ref="B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Calculation</vt:lpstr>
      <vt:lpstr>Chart</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Brownless</dc:creator>
  <cp:lastModifiedBy>Rob Brownless</cp:lastModifiedBy>
  <cp:lastPrinted>2015-12-23T12:35:48Z</cp:lastPrinted>
  <dcterms:created xsi:type="dcterms:W3CDTF">2014-08-06T16:26:27Z</dcterms:created>
  <dcterms:modified xsi:type="dcterms:W3CDTF">2015-12-23T12:37:46Z</dcterms:modified>
</cp:coreProperties>
</file>